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CloudStation\4. Kennisbank (actief)\6. Rekensheets\Rekenmodellen website\Ca\"/>
    </mc:Choice>
  </mc:AlternateContent>
  <xr:revisionPtr revIDLastSave="0" documentId="13_ncr:1_{9BCB84B0-3F05-4F77-B9C8-F7218147C696}" xr6:coauthVersionLast="40" xr6:coauthVersionMax="40" xr10:uidLastSave="{00000000-0000-0000-0000-000000000000}"/>
  <bookViews>
    <workbookView xWindow="28680" yWindow="-120" windowWidth="38640" windowHeight="21240" xr2:uid="{00000000-000D-0000-FFFF-FFFF00000000}"/>
  </bookViews>
  <sheets>
    <sheet name="berekening Ca" sheetId="1" r:id="rId1"/>
    <sheet name="range (verbergen)" sheetId="3" state="hidden" r:id="rId2"/>
    <sheet name="NEN 6060 (verbergen)" sheetId="4" state="hidden" r:id="rId3"/>
  </sheets>
  <definedNames>
    <definedName name="_xlnm.Print_Area" localSheetId="0">'berekening Ca'!$B$1:$H$41</definedName>
    <definedName name="afstand">'berekening Ca'!$E$11</definedName>
    <definedName name="breedte">'berekening Ca'!$E$10</definedName>
    <definedName name="bron">'range (verbergen)'!$B$23</definedName>
    <definedName name="hoogte">'berekening Ca'!$E$9</definedName>
  </definedNames>
  <calcPr calcId="181029"/>
</workbook>
</file>

<file path=xl/calcChain.xml><?xml version="1.0" encoding="utf-8"?>
<calcChain xmlns="http://schemas.openxmlformats.org/spreadsheetml/2006/main">
  <c r="B33" i="4" l="1"/>
  <c r="B28" i="3" l="1"/>
  <c r="C9" i="3"/>
  <c r="C8" i="3"/>
  <c r="C7" i="3"/>
  <c r="C6" i="3"/>
  <c r="C5" i="3"/>
  <c r="C3" i="3"/>
  <c r="C2" i="3"/>
  <c r="G14" i="1"/>
  <c r="C47" i="4" l="1"/>
  <c r="C46" i="4"/>
  <c r="C45" i="4"/>
  <c r="C44" i="4"/>
  <c r="C43" i="4"/>
  <c r="C41" i="4"/>
  <c r="B24" i="4"/>
  <c r="B25" i="4" s="1"/>
  <c r="B6" i="4"/>
  <c r="B10" i="4" s="1"/>
  <c r="B5" i="4"/>
  <c r="B9" i="4" s="1"/>
  <c r="B4" i="4"/>
  <c r="C22" i="3"/>
  <c r="C23" i="3" s="1"/>
  <c r="B3" i="3"/>
  <c r="B4" i="3" s="1"/>
  <c r="B5" i="3" l="1"/>
  <c r="B6" i="3" s="1"/>
  <c r="B7" i="3" s="1"/>
  <c r="B8" i="3" s="1"/>
  <c r="B9" i="3" s="1"/>
  <c r="B23" i="3"/>
  <c r="B15" i="4"/>
  <c r="B16" i="4"/>
  <c r="B11" i="4"/>
  <c r="B12" i="4" s="1"/>
  <c r="B17" i="4" l="1"/>
  <c r="B18" i="4" s="1"/>
  <c r="B20" i="4" s="1"/>
  <c r="E17" i="1" l="1"/>
  <c r="B23" i="4"/>
  <c r="B27" i="4" s="1"/>
  <c r="B28" i="4" s="1"/>
  <c r="B29" i="4" l="1"/>
  <c r="B30" i="4" s="1"/>
  <c r="B34" i="4" s="1"/>
  <c r="E18" i="1" l="1"/>
  <c r="E19" i="1"/>
  <c r="D55" i="4"/>
  <c r="B54" i="4"/>
  <c r="B55" i="4"/>
  <c r="B52" i="4"/>
  <c r="E20" i="1" s="1"/>
  <c r="E55" i="4" l="1"/>
  <c r="E54" i="4"/>
  <c r="C55" i="4"/>
</calcChain>
</file>

<file path=xl/sharedStrings.xml><?xml version="1.0" encoding="utf-8"?>
<sst xmlns="http://schemas.openxmlformats.org/spreadsheetml/2006/main" count="93" uniqueCount="65">
  <si>
    <t>hoogte</t>
  </si>
  <si>
    <t>b1/2</t>
  </si>
  <si>
    <t>hr</t>
  </si>
  <si>
    <t>xr</t>
  </si>
  <si>
    <t>m</t>
  </si>
  <si>
    <t>straling</t>
  </si>
  <si>
    <t>Ca</t>
  </si>
  <si>
    <t>min</t>
  </si>
  <si>
    <t>standaard waarde</t>
  </si>
  <si>
    <t>disclaimer</t>
  </si>
  <si>
    <t>copyright</t>
  </si>
  <si>
    <t>industriefunctie</t>
  </si>
  <si>
    <t>andere gebruiksfunctie</t>
  </si>
  <si>
    <t>oppervlakte</t>
  </si>
  <si>
    <t>hv</t>
  </si>
  <si>
    <t>maatgevende vuurbelasting</t>
  </si>
  <si>
    <t>aan te houden oppervlakte</t>
  </si>
  <si>
    <t>m2</t>
  </si>
  <si>
    <t>DEZE SHEET VERBERGEN EN VERSLEUTELEN</t>
  </si>
  <si>
    <t>8.5.2 Bepaling van de in rekening te brengen vlamhoogte</t>
  </si>
  <si>
    <t xml:space="preserve">berekende hv </t>
  </si>
  <si>
    <t>aan te houden qm</t>
  </si>
  <si>
    <t>Resultaat</t>
  </si>
  <si>
    <t>8.5.3 Bepaling van de verticale zichtfactor</t>
  </si>
  <si>
    <t>FA</t>
  </si>
  <si>
    <t>-</t>
  </si>
  <si>
    <t>FB</t>
  </si>
  <si>
    <t>Fv</t>
  </si>
  <si>
    <t>8.5.4 Bepaling van de warmtestraling op de overliggende gevel</t>
  </si>
  <si>
    <r>
      <t>bronstraling (</t>
    </r>
    <r>
      <rPr>
        <sz val="10"/>
        <rFont val="Symbol"/>
        <family val="1"/>
        <charset val="2"/>
      </rPr>
      <t>j</t>
    </r>
    <r>
      <rPr>
        <sz val="10"/>
        <rFont val="Arial"/>
        <family val="2"/>
      </rPr>
      <t>bron)</t>
    </r>
  </si>
  <si>
    <t>kW/m2</t>
  </si>
  <si>
    <r>
      <t>doelstraling (</t>
    </r>
    <r>
      <rPr>
        <sz val="10"/>
        <rFont val="Symbol"/>
        <family val="1"/>
        <charset val="2"/>
      </rPr>
      <t>j</t>
    </r>
    <r>
      <rPr>
        <sz val="10"/>
        <rFont val="Arial"/>
        <family val="2"/>
      </rPr>
      <t>doel)</t>
    </r>
  </si>
  <si>
    <t>8.5.5 Bepaling van de afstandbijdrage</t>
  </si>
  <si>
    <t>figuur14</t>
  </si>
  <si>
    <r>
      <t>j</t>
    </r>
    <r>
      <rPr>
        <i/>
        <vertAlign val="subscript"/>
        <sz val="8"/>
        <rFont val="Calibri"/>
        <family val="2"/>
      </rPr>
      <t>doel</t>
    </r>
    <r>
      <rPr>
        <i/>
        <sz val="8"/>
        <rFont val="Calibri"/>
        <family val="2"/>
      </rPr>
      <t xml:space="preserve"> </t>
    </r>
  </si>
  <si>
    <r>
      <t>C</t>
    </r>
    <r>
      <rPr>
        <i/>
        <vertAlign val="subscript"/>
        <sz val="8"/>
        <rFont val="Calibri"/>
        <family val="2"/>
      </rPr>
      <t>a</t>
    </r>
    <r>
      <rPr>
        <i/>
        <sz val="8"/>
        <rFont val="Calibri"/>
        <family val="2"/>
      </rPr>
      <t xml:space="preserve"> </t>
    </r>
  </si>
  <si>
    <t>lijn x</t>
  </si>
  <si>
    <t>lijn y</t>
  </si>
  <si>
    <t>y-lijn</t>
  </si>
  <si>
    <t>x-lijn</t>
  </si>
  <si>
    <r>
      <t>m</t>
    </r>
    <r>
      <rPr>
        <vertAlign val="superscript"/>
        <sz val="10"/>
        <rFont val="Arial"/>
        <family val="2"/>
      </rPr>
      <t>2</t>
    </r>
  </si>
  <si>
    <r>
      <t>kW/m</t>
    </r>
    <r>
      <rPr>
        <vertAlign val="superscript"/>
        <sz val="10"/>
        <rFont val="Arial"/>
        <family val="2"/>
      </rPr>
      <t>2</t>
    </r>
  </si>
  <si>
    <t>Het copyright van de berekeningstool berust bij CBRA bv</t>
  </si>
  <si>
    <t>h</t>
  </si>
  <si>
    <t>b</t>
  </si>
  <si>
    <t>x</t>
  </si>
  <si>
    <t>A</t>
  </si>
  <si>
    <r>
      <rPr>
        <i/>
        <sz val="10"/>
        <rFont val="Arial"/>
        <family val="2"/>
      </rPr>
      <t>q</t>
    </r>
    <r>
      <rPr>
        <vertAlign val="subscript"/>
        <sz val="10"/>
        <rFont val="Arial"/>
        <family val="2"/>
      </rPr>
      <t>m</t>
    </r>
  </si>
  <si>
    <r>
      <rPr>
        <i/>
        <sz val="10"/>
        <rFont val="Symbol"/>
        <family val="1"/>
        <charset val="2"/>
      </rPr>
      <t>j</t>
    </r>
    <r>
      <rPr>
        <vertAlign val="subscript"/>
        <sz val="10"/>
        <rFont val="Arial"/>
        <family val="2"/>
      </rPr>
      <t>bron</t>
    </r>
  </si>
  <si>
    <r>
      <rPr>
        <i/>
        <sz val="10"/>
        <rFont val="Arial"/>
        <family val="2"/>
      </rPr>
      <t>C</t>
    </r>
    <r>
      <rPr>
        <vertAlign val="subscript"/>
        <sz val="10"/>
        <rFont val="Arial"/>
        <family val="2"/>
      </rPr>
      <t>a</t>
    </r>
  </si>
  <si>
    <r>
      <rPr>
        <i/>
        <sz val="10"/>
        <rFont val="Symbol"/>
        <family val="1"/>
        <charset val="2"/>
      </rPr>
      <t>j</t>
    </r>
    <r>
      <rPr>
        <vertAlign val="subscript"/>
        <sz val="10"/>
        <rFont val="Arial"/>
        <family val="2"/>
      </rPr>
      <t>doel</t>
    </r>
  </si>
  <si>
    <r>
      <rPr>
        <i/>
        <sz val="10"/>
        <rFont val="Arial"/>
        <family val="2"/>
      </rPr>
      <t>F</t>
    </r>
    <r>
      <rPr>
        <vertAlign val="subscript"/>
        <sz val="10"/>
        <rFont val="Arial"/>
        <family val="2"/>
      </rPr>
      <t>v</t>
    </r>
  </si>
  <si>
    <r>
      <rPr>
        <i/>
        <sz val="10"/>
        <rFont val="Arial"/>
        <family val="2"/>
      </rPr>
      <t>h</t>
    </r>
    <r>
      <rPr>
        <vertAlign val="subscript"/>
        <sz val="10"/>
        <rFont val="Arial"/>
        <family val="2"/>
      </rPr>
      <t>v</t>
    </r>
  </si>
  <si>
    <t>De berekening van de afstandsbijdrage is gebaseerd op NEN 6060:2015/A1:2018 die in juni 2018 is gepubliceerd door NEN. CBRA bv 
aanvaart geen aansprakelijkheid voor eventuele onjuistheden in of ongewenste effecten door gebruik van de berekeningstool.</t>
  </si>
  <si>
    <t>Hoogte gevel NEN 6060-compartiment</t>
  </si>
  <si>
    <t>Breedte gevel NEN 6060-compartiment</t>
  </si>
  <si>
    <t>Afstand tot overliggende gevel</t>
  </si>
  <si>
    <t>Gebruiksoppervlakte NEN 6060-compartiment</t>
  </si>
  <si>
    <t>Maatgevende vuurlast in NEN 6060-compartiment</t>
  </si>
  <si>
    <t>Straling aan de bron</t>
  </si>
  <si>
    <t>Gebruiksfunctie</t>
  </si>
  <si>
    <t>Berekende vlamhoogte</t>
  </si>
  <si>
    <t>Berekende zichtfactor</t>
  </si>
  <si>
    <t>Berekende straling op doelgevel</t>
  </si>
  <si>
    <t>Bijdrage afstand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</si>
</sst>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"/>
    <numFmt numFmtId="167" formatCode="_-* #,##0_-;\-* #,##0_-;_-* &quot;-&quot;??_-;_-@_-"/>
  </numFmts>
  <fonts count="22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Symbol"/>
      <family val="1"/>
      <charset val="2"/>
    </font>
    <font>
      <sz val="10"/>
      <name val="MetaBookLF-Roman"/>
      <family val="2"/>
    </font>
    <font>
      <sz val="9"/>
      <name val="Calibri"/>
      <family val="2"/>
    </font>
    <font>
      <i/>
      <sz val="8"/>
      <name val="Calibri"/>
      <family val="2"/>
    </font>
    <font>
      <i/>
      <vertAlign val="subscript"/>
      <sz val="8"/>
      <name val="Calibri"/>
      <family val="2"/>
    </font>
    <font>
      <sz val="8"/>
      <name val="Calibri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i/>
      <sz val="10"/>
      <name val="Symbol"/>
      <family val="1"/>
      <charset val="2"/>
    </font>
    <font>
      <sz val="10"/>
      <name val="Arial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</cellStyleXfs>
  <cellXfs count="71">
    <xf numFmtId="0" fontId="0" fillId="0" borderId="0" xfId="0"/>
    <xf numFmtId="165" fontId="0" fillId="0" borderId="0" xfId="0" applyNumberFormat="1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2" applyFont="1" applyFill="1" applyBorder="1" applyAlignment="1">
      <alignment horizontal="center"/>
    </xf>
    <xf numFmtId="0" fontId="0" fillId="0" borderId="0" xfId="0" applyBorder="1"/>
    <xf numFmtId="166" fontId="8" fillId="0" borderId="0" xfId="0" applyNumberFormat="1" applyFont="1"/>
    <xf numFmtId="0" fontId="9" fillId="0" borderId="0" xfId="3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1" fontId="11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4" fillId="0" borderId="0" xfId="0" applyFont="1" applyBorder="1"/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15" fillId="4" borderId="1" xfId="0" applyFont="1" applyFill="1" applyBorder="1"/>
    <xf numFmtId="0" fontId="15" fillId="4" borderId="2" xfId="0" applyFont="1" applyFill="1" applyBorder="1"/>
    <xf numFmtId="0" fontId="15" fillId="4" borderId="2" xfId="0" applyFont="1" applyFill="1" applyBorder="1" applyAlignment="1">
      <alignment horizontal="center"/>
    </xf>
    <xf numFmtId="0" fontId="16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/>
    <xf numFmtId="0" fontId="17" fillId="4" borderId="0" xfId="0" applyFont="1" applyFill="1" applyBorder="1"/>
    <xf numFmtId="0" fontId="15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15" fillId="4" borderId="5" xfId="0" applyFont="1" applyFill="1" applyBorder="1"/>
    <xf numFmtId="0" fontId="18" fillId="4" borderId="0" xfId="0" applyFont="1" applyFill="1" applyBorder="1"/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8" fillId="4" borderId="5" xfId="0" applyFont="1" applyFill="1" applyBorder="1"/>
    <xf numFmtId="0" fontId="15" fillId="4" borderId="6" xfId="0" applyFont="1" applyFill="1" applyBorder="1"/>
    <xf numFmtId="0" fontId="15" fillId="4" borderId="7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/>
    <xf numFmtId="0" fontId="4" fillId="4" borderId="0" xfId="0" applyFont="1" applyFill="1" applyBorder="1"/>
    <xf numFmtId="0" fontId="18" fillId="4" borderId="0" xfId="0" applyNumberFormat="1" applyFont="1" applyFill="1" applyBorder="1" applyAlignment="1">
      <alignment horizontal="left" vertical="center"/>
    </xf>
    <xf numFmtId="164" fontId="18" fillId="5" borderId="9" xfId="1" applyFont="1" applyFill="1" applyBorder="1" applyAlignment="1" applyProtection="1">
      <alignment vertical="center"/>
      <protection locked="0"/>
    </xf>
    <xf numFmtId="167" fontId="18" fillId="5" borderId="9" xfId="1" applyNumberFormat="1" applyFont="1" applyFill="1" applyBorder="1" applyAlignment="1" applyProtection="1">
      <alignment vertical="center"/>
      <protection locked="0"/>
    </xf>
    <xf numFmtId="167" fontId="2" fillId="5" borderId="9" xfId="1" applyNumberFormat="1" applyFont="1" applyFill="1" applyBorder="1" applyAlignment="1" applyProtection="1">
      <alignment vertical="center"/>
    </xf>
    <xf numFmtId="164" fontId="18" fillId="5" borderId="9" xfId="1" applyFont="1" applyFill="1" applyBorder="1" applyAlignment="1" applyProtection="1">
      <alignment vertical="center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 wrapText="1" shrinkToFit="1"/>
    </xf>
    <xf numFmtId="0" fontId="20" fillId="4" borderId="5" xfId="0" applyFont="1" applyFill="1" applyBorder="1" applyAlignment="1">
      <alignment horizontal="left" vertical="center" wrapText="1" shrinkToFit="1"/>
    </xf>
    <xf numFmtId="0" fontId="18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164" fontId="18" fillId="5" borderId="9" xfId="1" applyFont="1" applyFill="1" applyBorder="1" applyAlignment="1" applyProtection="1">
      <alignment horizontal="right" vertical="center"/>
      <protection locked="0"/>
    </xf>
  </cellXfs>
  <cellStyles count="4">
    <cellStyle name="Komma" xfId="1" builtinId="3"/>
    <cellStyle name="Standaard" xfId="0" builtinId="0"/>
    <cellStyle name="Standaard_Bijdrage WBDBO" xfId="2" xr:uid="{00000000-0005-0000-0000-000002000000}"/>
    <cellStyle name="Standaard_BvB 2004" xfId="3" xr:uid="{00000000-0005-0000-0000-000003000000}"/>
  </cellStyles>
  <dxfs count="0"/>
  <tableStyles count="0" defaultTableStyle="TableStyleMedium2" defaultPivotStyle="PivotStyleLight16"/>
  <colors>
    <mruColors>
      <color rgb="FFCD1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nl-NL" sz="1000">
                <a:latin typeface="Arial" panose="020B0604020202020204" pitchFamily="34" charset="0"/>
                <a:cs typeface="Arial" panose="020B0604020202020204" pitchFamily="34" charset="0"/>
              </a:rPr>
              <a:t>Vertaling warmtestraling naar afstandsbijdrage, </a:t>
            </a:r>
            <a:r>
              <a:rPr lang="nl-NL" sz="1000" i="1">
                <a:latin typeface="Arial" panose="020B0604020202020204" pitchFamily="34" charset="0"/>
                <a:cs typeface="Arial" panose="020B0604020202020204" pitchFamily="34" charset="0"/>
              </a:rPr>
              <a:t>C</a:t>
            </a:r>
            <a:r>
              <a:rPr lang="nl-NL" sz="1000" baseline="-25000">
                <a:latin typeface="Arial" panose="020B0604020202020204" pitchFamily="34" charset="0"/>
                <a:cs typeface="Arial" panose="020B0604020202020204" pitchFamily="34" charset="0"/>
              </a:rPr>
              <a:t>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lijn 0 - 9</c:v>
          </c:tx>
          <c:spPr>
            <a:ln w="38100" cap="rnd">
              <a:solidFill>
                <a:srgbClr val="CD1719"/>
              </a:solidFill>
              <a:round/>
            </a:ln>
            <a:effectLst/>
          </c:spPr>
          <c:marker>
            <c:symbol val="none"/>
          </c:marker>
          <c:xVal>
            <c:numRef>
              <c:f>'NEN 6060 (verbergen)'!$B$40:$B$41</c:f>
              <c:numCache>
                <c:formatCode>General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xVal>
          <c:yVal>
            <c:numRef>
              <c:f>'NEN 6060 (verbergen)'!$C$40:$C$41</c:f>
              <c:numCache>
                <c:formatCode>0</c:formatCode>
                <c:ptCount val="2"/>
                <c:pt idx="0" formatCode="General">
                  <c:v>240</c:v>
                </c:pt>
                <c:pt idx="1">
                  <c:v>240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59-421A-B060-A40E40D1EB84}"/>
            </c:ext>
          </c:extLst>
        </c:ser>
        <c:ser>
          <c:idx val="1"/>
          <c:order val="1"/>
          <c:tx>
            <c:v>lijn 9 - 15</c:v>
          </c:tx>
          <c:spPr>
            <a:ln w="34925" cap="rnd">
              <a:solidFill>
                <a:srgbClr val="CD1719"/>
              </a:solidFill>
              <a:round/>
            </a:ln>
            <a:effectLst/>
          </c:spPr>
          <c:marker>
            <c:symbol val="none"/>
          </c:marker>
          <c:xVal>
            <c:numRef>
              <c:f>'NEN 6060 (verbergen)'!$B$42:$B$48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</c:numCache>
            </c:numRef>
          </c:xVal>
          <c:yVal>
            <c:numRef>
              <c:f>'NEN 6060 (verbergen)'!$C$42:$C$48</c:f>
              <c:numCache>
                <c:formatCode>0</c:formatCode>
                <c:ptCount val="7"/>
                <c:pt idx="0" formatCode="General">
                  <c:v>240</c:v>
                </c:pt>
                <c:pt idx="1">
                  <c:v>185</c:v>
                </c:pt>
                <c:pt idx="2">
                  <c:v>140</c:v>
                </c:pt>
                <c:pt idx="3">
                  <c:v>105</c:v>
                </c:pt>
                <c:pt idx="4">
                  <c:v>80</c:v>
                </c:pt>
                <c:pt idx="5">
                  <c:v>65</c:v>
                </c:pt>
                <c:pt idx="6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59-421A-B060-A40E40D1EB84}"/>
            </c:ext>
          </c:extLst>
        </c:ser>
        <c:ser>
          <c:idx val="2"/>
          <c:order val="2"/>
          <c:tx>
            <c:v>lijn 15 - 21</c:v>
          </c:tx>
          <c:spPr>
            <a:ln w="38100" cap="rnd">
              <a:solidFill>
                <a:srgbClr val="CD1719"/>
              </a:solidFill>
              <a:round/>
            </a:ln>
            <a:effectLst/>
          </c:spPr>
          <c:marker>
            <c:symbol val="none"/>
          </c:marker>
          <c:xVal>
            <c:numRef>
              <c:f>'NEN 6060 (verbergen)'!$B$48:$B$50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21</c:v>
                </c:pt>
              </c:numCache>
            </c:numRef>
          </c:xVal>
          <c:yVal>
            <c:numRef>
              <c:f>'NEN 6060 (verbergen)'!$C$48:$C$50</c:f>
              <c:numCache>
                <c:formatCode>0</c:formatCode>
                <c:ptCount val="3"/>
                <c:pt idx="0">
                  <c:v>60</c:v>
                </c:pt>
                <c:pt idx="1">
                  <c:v>1.5</c:v>
                </c:pt>
                <c:pt idx="2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59-421A-B060-A40E40D1EB84}"/>
            </c:ext>
          </c:extLst>
        </c:ser>
        <c:ser>
          <c:idx val="3"/>
          <c:order val="3"/>
          <c:tx>
            <c:v>Punt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13"/>
            <c:spPr>
              <a:solidFill>
                <a:schemeClr val="tx1"/>
              </a:solidFill>
              <a:ln w="15875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'NEN 6060 (verbergen)'!$B$34</c:f>
              <c:numCache>
                <c:formatCode>0.0</c:formatCode>
                <c:ptCount val="1"/>
                <c:pt idx="0">
                  <c:v>8.8961291388366135</c:v>
                </c:pt>
              </c:numCache>
            </c:numRef>
          </c:xVal>
          <c:yVal>
            <c:numRef>
              <c:f>'NEN 6060 (verbergen)'!$B$52</c:f>
              <c:numCache>
                <c:formatCode>0.0</c:formatCode>
                <c:ptCount val="1"/>
                <c:pt idx="0">
                  <c:v>240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B59-421A-B060-A40E40D1EB84}"/>
            </c:ext>
          </c:extLst>
        </c:ser>
        <c:ser>
          <c:idx val="4"/>
          <c:order val="4"/>
          <c:tx>
            <c:v>lijn x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'NEN 6060 (verbergen)'!$B$54:$B$55</c:f>
              <c:numCache>
                <c:formatCode>0.0</c:formatCode>
                <c:ptCount val="2"/>
                <c:pt idx="0">
                  <c:v>8.8961291388366135</c:v>
                </c:pt>
                <c:pt idx="1">
                  <c:v>8.8961291388366135</c:v>
                </c:pt>
              </c:numCache>
            </c:numRef>
          </c:xVal>
          <c:yVal>
            <c:numRef>
              <c:f>'NEN 6060 (verbergen)'!$C$54:$C$55</c:f>
              <c:numCache>
                <c:formatCode>0.0</c:formatCode>
                <c:ptCount val="2"/>
                <c:pt idx="0">
                  <c:v>0</c:v>
                </c:pt>
                <c:pt idx="1">
                  <c:v>240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B59-421A-B060-A40E40D1EB84}"/>
            </c:ext>
          </c:extLst>
        </c:ser>
        <c:ser>
          <c:idx val="5"/>
          <c:order val="5"/>
          <c:tx>
            <c:v>y-lijn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'NEN 6060 (verbergen)'!$D$54:$D$55</c:f>
              <c:numCache>
                <c:formatCode>0.0</c:formatCode>
                <c:ptCount val="2"/>
                <c:pt idx="0">
                  <c:v>0</c:v>
                </c:pt>
                <c:pt idx="1">
                  <c:v>8.8961291388366135</c:v>
                </c:pt>
              </c:numCache>
            </c:numRef>
          </c:xVal>
          <c:yVal>
            <c:numRef>
              <c:f>'NEN 6060 (verbergen)'!$E$54:$E$55</c:f>
              <c:numCache>
                <c:formatCode>0.0</c:formatCode>
                <c:ptCount val="2"/>
                <c:pt idx="0">
                  <c:v>240</c:v>
                </c:pt>
                <c:pt idx="1">
                  <c:v>240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B59-421A-B060-A40E40D1E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771064"/>
        <c:axId val="1"/>
      </c:scatterChart>
      <c:valAx>
        <c:axId val="158771064"/>
        <c:scaling>
          <c:orientation val="minMax"/>
          <c:max val="2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nl-NL" b="0">
                    <a:latin typeface="Arial" panose="020B0604020202020204" pitchFamily="34" charset="0"/>
                    <a:cs typeface="Arial" panose="020B0604020202020204" pitchFamily="34" charset="0"/>
                  </a:rPr>
                  <a:t>Warmtestraling die op de overliggende gevel valt, </a:t>
                </a:r>
                <a:r>
                  <a:rPr lang="nl-NL" b="0" i="1" baseline="0">
                    <a:latin typeface="Symbol" panose="05050102010706020507" pitchFamily="18" charset="2"/>
                    <a:cs typeface="Arial" panose="020B0604020202020204" pitchFamily="34" charset="0"/>
                  </a:rPr>
                  <a:t>j</a:t>
                </a:r>
                <a:r>
                  <a:rPr lang="nl-NL" b="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doel</a:t>
                </a:r>
                <a:r>
                  <a:rPr lang="nl-NL" b="0">
                    <a:latin typeface="Arial" panose="020B0604020202020204" pitchFamily="34" charset="0"/>
                    <a:cs typeface="Arial" panose="020B0604020202020204" pitchFamily="34" charset="0"/>
                  </a:rPr>
                  <a:t> [kW/m</a:t>
                </a:r>
                <a:r>
                  <a:rPr lang="nl-NL" b="0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nl-NL" b="0">
                    <a:latin typeface="Arial" panose="020B0604020202020204" pitchFamily="34" charset="0"/>
                    <a:cs typeface="Arial" panose="020B0604020202020204" pitchFamily="34" charset="0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0.24678363903933975"/>
              <c:y val="0.88643078706070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crossBetween val="midCat"/>
        <c:majorUnit val="3"/>
      </c:valAx>
      <c:valAx>
        <c:axId val="1"/>
        <c:scaling>
          <c:orientation val="minMax"/>
          <c:max val="242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nl-NL" b="0">
                    <a:latin typeface="Arial" panose="020B0604020202020204" pitchFamily="34" charset="0"/>
                    <a:cs typeface="Arial" panose="020B0604020202020204" pitchFamily="34" charset="0"/>
                  </a:rPr>
                  <a:t>Afstandbijdrage , </a:t>
                </a:r>
                <a:r>
                  <a:rPr lang="nl-NL" b="0" i="1">
                    <a:latin typeface="Arial" panose="020B0604020202020204" pitchFamily="34" charset="0"/>
                    <a:cs typeface="Arial" panose="020B0604020202020204" pitchFamily="34" charset="0"/>
                  </a:rPr>
                  <a:t>C</a:t>
                </a:r>
                <a:r>
                  <a:rPr lang="nl-NL" b="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a</a:t>
                </a:r>
                <a:r>
                  <a:rPr lang="nl-NL" b="0">
                    <a:latin typeface="Arial" panose="020B0604020202020204" pitchFamily="34" charset="0"/>
                    <a:cs typeface="Arial" panose="020B0604020202020204" pitchFamily="34" charset="0"/>
                  </a:rPr>
                  <a:t> [min]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nl-NL"/>
          </a:p>
        </c:txPr>
        <c:crossAx val="158771064"/>
        <c:crosses val="autoZero"/>
        <c:crossBetween val="midCat"/>
        <c:majorUnit val="6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8467</xdr:rowOff>
    </xdr:from>
    <xdr:to>
      <xdr:col>8</xdr:col>
      <xdr:colOff>3598</xdr:colOff>
      <xdr:row>7</xdr:row>
      <xdr:rowOff>149574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34" y="50800"/>
          <a:ext cx="7323666" cy="1715907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20</xdr:row>
      <xdr:rowOff>91016</xdr:rowOff>
    </xdr:from>
    <xdr:to>
      <xdr:col>7</xdr:col>
      <xdr:colOff>647700</xdr:colOff>
      <xdr:row>33</xdr:row>
      <xdr:rowOff>207432</xdr:rowOff>
    </xdr:to>
    <xdr:graphicFrame macro="">
      <xdr:nvGraphicFramePr>
        <xdr:cNvPr id="2207" name="Grafiek 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625475</xdr:colOff>
      <xdr:row>34</xdr:row>
      <xdr:rowOff>71543</xdr:rowOff>
    </xdr:from>
    <xdr:to>
      <xdr:col>7</xdr:col>
      <xdr:colOff>320674</xdr:colOff>
      <xdr:row>35</xdr:row>
      <xdr:rowOff>79375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463675" y="7683076"/>
          <a:ext cx="5681132" cy="22796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r>
            <a:rPr lang="nl-NL" sz="1100" b="1">
              <a:latin typeface="Corbel" panose="020B0503020204020204" pitchFamily="34" charset="0"/>
            </a:rPr>
            <a:t>cbra </a:t>
          </a:r>
          <a:r>
            <a:rPr lang="nl-NL" sz="1100" b="0">
              <a:latin typeface="Corbel" panose="020B0503020204020204" pitchFamily="34" charset="0"/>
            </a:rPr>
            <a:t>bv</a:t>
          </a:r>
          <a:r>
            <a:rPr lang="nl-NL" sz="1100">
              <a:latin typeface="Corbel" panose="020B0503020204020204" pitchFamily="34" charset="0"/>
            </a:rPr>
            <a:t> </a:t>
          </a:r>
          <a:r>
            <a:rPr lang="nl-NL" sz="110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Smidsstraat 5, 8601 WB Sneek </a:t>
          </a:r>
          <a:r>
            <a:rPr lang="nl-NL" sz="1100" baseline="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Baanstraat 17, 3111 KM Schiedam </a:t>
          </a:r>
          <a:r>
            <a:rPr lang="nl-NL" sz="1100" baseline="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info@cbra.nl </a:t>
          </a:r>
          <a:r>
            <a:rPr lang="nl-NL" sz="1100" baseline="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cbra.nl</a:t>
          </a:r>
          <a:endParaRPr lang="nl-NL" sz="1100">
            <a:latin typeface="Corbel" panose="020B0503020204020204" pitchFamily="34" charset="0"/>
          </a:endParaRPr>
        </a:p>
      </xdr:txBody>
    </xdr:sp>
    <xdr:clientData/>
  </xdr:twoCellAnchor>
  <xdr:twoCellAnchor>
    <xdr:from>
      <xdr:col>2</xdr:col>
      <xdr:colOff>2117</xdr:colOff>
      <xdr:row>1</xdr:row>
      <xdr:rowOff>194733</xdr:rowOff>
    </xdr:from>
    <xdr:to>
      <xdr:col>3</xdr:col>
      <xdr:colOff>143934</xdr:colOff>
      <xdr:row>4</xdr:row>
      <xdr:rowOff>71544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840317" y="237066"/>
          <a:ext cx="3308350" cy="84201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r>
            <a:rPr lang="nl-NL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NEN 6060:2015/A1:2018</a:t>
          </a:r>
        </a:p>
        <a:p>
          <a:pPr algn="l"/>
          <a:r>
            <a:rPr lang="nl-NL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Bepaling afstandsbijdrage, </a:t>
          </a:r>
          <a:r>
            <a:rPr lang="nl-NL" sz="1800" b="1" i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</a:t>
          </a:r>
          <a:r>
            <a:rPr lang="nl-NL" sz="1800" b="1" baseline="-25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  <a:endParaRPr lang="nl-NL" sz="1800" baseline="-250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H41"/>
  <sheetViews>
    <sheetView showGridLines="0" tabSelected="1" zoomScale="90" zoomScaleNormal="90" zoomScaleSheetLayoutView="100" workbookViewId="0">
      <selection activeCell="D48" sqref="D48"/>
    </sheetView>
  </sheetViews>
  <sheetFormatPr defaultColWidth="9.140625" defaultRowHeight="17.25" customHeight="1"/>
  <cols>
    <col min="1" max="1" width="9.28515625" style="18" customWidth="1"/>
    <col min="2" max="2" width="3.28515625" style="18" customWidth="1"/>
    <col min="3" max="3" width="47.5703125" style="18" customWidth="1"/>
    <col min="4" max="4" width="10" style="18" customWidth="1"/>
    <col min="5" max="5" width="12.28515625" style="18" customWidth="1"/>
    <col min="6" max="6" width="6.7109375" style="19" customWidth="1"/>
    <col min="7" max="7" width="14.7109375" style="18" customWidth="1"/>
    <col min="8" max="8" width="12" style="18" customWidth="1"/>
    <col min="9" max="16384" width="9.140625" style="18"/>
  </cols>
  <sheetData>
    <row r="1" spans="2:8" ht="3.6" customHeight="1"/>
    <row r="2" spans="2:8" ht="41.25" customHeight="1">
      <c r="B2" s="20"/>
      <c r="C2" s="21"/>
      <c r="D2" s="21"/>
      <c r="E2" s="21"/>
      <c r="F2" s="22"/>
      <c r="G2" s="23"/>
      <c r="H2" s="24"/>
    </row>
    <row r="3" spans="2:8" ht="17.25" customHeight="1">
      <c r="B3" s="25"/>
      <c r="E3" s="27"/>
      <c r="F3" s="28"/>
      <c r="G3" s="27"/>
      <c r="H3" s="29"/>
    </row>
    <row r="4" spans="2:8" ht="17.25" customHeight="1">
      <c r="B4" s="25"/>
      <c r="C4" s="26"/>
      <c r="D4" s="26"/>
      <c r="E4" s="27"/>
      <c r="F4" s="28"/>
      <c r="G4" s="27"/>
      <c r="H4" s="29"/>
    </row>
    <row r="5" spans="2:8" ht="17.25" customHeight="1">
      <c r="B5" s="25"/>
      <c r="C5" s="26"/>
      <c r="D5" s="26"/>
      <c r="E5" s="27"/>
      <c r="F5" s="28"/>
      <c r="G5" s="27"/>
      <c r="H5" s="29"/>
    </row>
    <row r="6" spans="2:8" ht="17.25" customHeight="1">
      <c r="B6" s="25"/>
      <c r="C6" s="26"/>
      <c r="D6" s="26"/>
      <c r="E6" s="27"/>
      <c r="F6" s="28"/>
      <c r="G6" s="27"/>
      <c r="H6" s="29"/>
    </row>
    <row r="7" spans="2:8" ht="17.25" customHeight="1">
      <c r="B7" s="25"/>
      <c r="C7" s="26"/>
      <c r="D7" s="26"/>
      <c r="E7" s="27"/>
      <c r="F7" s="28"/>
      <c r="G7" s="27"/>
      <c r="H7" s="29"/>
    </row>
    <row r="8" spans="2:8" ht="17.25" customHeight="1" thickBot="1">
      <c r="B8" s="25"/>
      <c r="C8" s="27"/>
      <c r="D8" s="27"/>
      <c r="E8" s="27"/>
      <c r="F8" s="28"/>
      <c r="G8" s="27"/>
      <c r="H8" s="29"/>
    </row>
    <row r="9" spans="2:8" ht="17.25" customHeight="1" thickTop="1" thickBot="1">
      <c r="B9" s="25"/>
      <c r="C9" s="38" t="s">
        <v>54</v>
      </c>
      <c r="D9" s="57" t="s">
        <v>43</v>
      </c>
      <c r="E9" s="40">
        <v>5</v>
      </c>
      <c r="F9" s="58" t="s">
        <v>4</v>
      </c>
      <c r="G9" s="59"/>
      <c r="H9" s="60"/>
    </row>
    <row r="10" spans="2:8" ht="17.25" customHeight="1" thickTop="1" thickBot="1">
      <c r="B10" s="25"/>
      <c r="C10" s="38" t="s">
        <v>55</v>
      </c>
      <c r="D10" s="57" t="s">
        <v>44</v>
      </c>
      <c r="E10" s="40">
        <v>40</v>
      </c>
      <c r="F10" s="58" t="s">
        <v>4</v>
      </c>
      <c r="G10" s="59"/>
      <c r="H10" s="60"/>
    </row>
    <row r="11" spans="2:8" ht="17.25" customHeight="1" thickTop="1" thickBot="1">
      <c r="B11" s="25"/>
      <c r="C11" s="38" t="s">
        <v>56</v>
      </c>
      <c r="D11" s="57" t="s">
        <v>45</v>
      </c>
      <c r="E11" s="40">
        <v>20</v>
      </c>
      <c r="F11" s="58" t="s">
        <v>4</v>
      </c>
      <c r="G11" s="59"/>
      <c r="H11" s="60"/>
    </row>
    <row r="12" spans="2:8" ht="17.25" customHeight="1" thickTop="1" thickBot="1">
      <c r="B12" s="25"/>
      <c r="C12" s="38" t="s">
        <v>57</v>
      </c>
      <c r="D12" s="57" t="s">
        <v>46</v>
      </c>
      <c r="E12" s="41">
        <v>4000</v>
      </c>
      <c r="F12" s="58" t="s">
        <v>40</v>
      </c>
      <c r="G12" s="59"/>
      <c r="H12" s="60"/>
    </row>
    <row r="13" spans="2:8" ht="17.25" customHeight="1" thickTop="1" thickBot="1">
      <c r="B13" s="25"/>
      <c r="C13" s="38" t="s">
        <v>58</v>
      </c>
      <c r="D13" s="61" t="s">
        <v>47</v>
      </c>
      <c r="E13" s="41">
        <v>90</v>
      </c>
      <c r="F13" s="58" t="s">
        <v>7</v>
      </c>
      <c r="G13" s="59"/>
      <c r="H13" s="60"/>
    </row>
    <row r="14" spans="2:8" ht="17.25" customHeight="1" thickTop="1" thickBot="1">
      <c r="B14" s="25"/>
      <c r="C14" s="38" t="s">
        <v>59</v>
      </c>
      <c r="D14" s="62" t="s">
        <v>48</v>
      </c>
      <c r="E14" s="41">
        <v>45</v>
      </c>
      <c r="F14" s="58" t="s">
        <v>41</v>
      </c>
      <c r="G14" s="63" t="str">
        <f>VLOOKUP(E14,'range (verbergen)'!B2:C9,2)</f>
        <v>standaard waarde</v>
      </c>
      <c r="H14" s="64"/>
    </row>
    <row r="15" spans="2:8" ht="17.25" customHeight="1" thickTop="1" thickBot="1">
      <c r="B15" s="25"/>
      <c r="C15" s="38" t="s">
        <v>60</v>
      </c>
      <c r="D15" s="70" t="s">
        <v>12</v>
      </c>
      <c r="E15" s="70"/>
      <c r="F15" s="65"/>
      <c r="G15" s="63"/>
      <c r="H15" s="64"/>
    </row>
    <row r="16" spans="2:8" ht="17.25" customHeight="1" thickTop="1" thickBot="1">
      <c r="B16" s="25"/>
      <c r="C16" s="30"/>
      <c r="D16" s="66"/>
      <c r="E16" s="67"/>
      <c r="F16" s="65"/>
      <c r="G16" s="59"/>
      <c r="H16" s="60"/>
    </row>
    <row r="17" spans="2:8" ht="17.25" customHeight="1" thickTop="1" thickBot="1">
      <c r="B17" s="25"/>
      <c r="C17" s="38" t="s">
        <v>61</v>
      </c>
      <c r="D17" s="68" t="s">
        <v>52</v>
      </c>
      <c r="E17" s="43">
        <f>'NEN 6060 (verbergen)'!B20</f>
        <v>10</v>
      </c>
      <c r="F17" s="39" t="s">
        <v>4</v>
      </c>
      <c r="G17" s="59"/>
      <c r="H17" s="60"/>
    </row>
    <row r="18" spans="2:8" ht="17.25" customHeight="1" thickTop="1" thickBot="1">
      <c r="B18" s="25"/>
      <c r="C18" s="38" t="s">
        <v>62</v>
      </c>
      <c r="D18" s="68" t="s">
        <v>51</v>
      </c>
      <c r="E18" s="43">
        <f>'NEN 6060 (verbergen)'!B30</f>
        <v>0.19769175864081365</v>
      </c>
      <c r="F18" s="39" t="s">
        <v>25</v>
      </c>
      <c r="G18" s="59"/>
      <c r="H18" s="60"/>
    </row>
    <row r="19" spans="2:8" ht="17.25" customHeight="1" thickTop="1" thickBot="1">
      <c r="B19" s="25"/>
      <c r="C19" s="38" t="s">
        <v>63</v>
      </c>
      <c r="D19" s="69" t="s">
        <v>50</v>
      </c>
      <c r="E19" s="43">
        <f>'NEN 6060 (verbergen)'!B34</f>
        <v>8.8961291388366135</v>
      </c>
      <c r="F19" s="39" t="s">
        <v>41</v>
      </c>
      <c r="G19" s="59"/>
      <c r="H19" s="60"/>
    </row>
    <row r="20" spans="2:8" ht="17.25" customHeight="1" thickTop="1" thickBot="1">
      <c r="B20" s="25"/>
      <c r="C20" s="38" t="s">
        <v>64</v>
      </c>
      <c r="D20" s="68" t="s">
        <v>49</v>
      </c>
      <c r="E20" s="42">
        <f>'NEN 6060 (verbergen)'!B52</f>
        <v>240</v>
      </c>
      <c r="F20" s="39" t="s">
        <v>7</v>
      </c>
      <c r="G20" s="59"/>
      <c r="H20" s="60"/>
    </row>
    <row r="21" spans="2:8" ht="17.25" customHeight="1" thickTop="1">
      <c r="B21" s="25"/>
      <c r="C21" s="31"/>
      <c r="D21" s="31"/>
      <c r="E21" s="31"/>
      <c r="F21" s="32"/>
      <c r="G21" s="31"/>
      <c r="H21" s="29"/>
    </row>
    <row r="22" spans="2:8" ht="17.25" customHeight="1">
      <c r="B22" s="25"/>
      <c r="C22" s="27"/>
      <c r="D22" s="27"/>
      <c r="E22" s="27"/>
      <c r="F22" s="28"/>
      <c r="G22" s="27"/>
      <c r="H22" s="29"/>
    </row>
    <row r="23" spans="2:8" ht="17.25" customHeight="1">
      <c r="B23" s="25"/>
      <c r="C23" s="27"/>
      <c r="D23" s="27"/>
      <c r="E23" s="27"/>
      <c r="F23" s="28"/>
      <c r="G23" s="27"/>
      <c r="H23" s="29"/>
    </row>
    <row r="24" spans="2:8" ht="17.25" customHeight="1">
      <c r="B24" s="25"/>
      <c r="C24" s="27"/>
      <c r="D24" s="27"/>
      <c r="E24" s="27"/>
      <c r="F24" s="28"/>
      <c r="G24" s="27"/>
      <c r="H24" s="33"/>
    </row>
    <row r="25" spans="2:8" ht="17.25" customHeight="1">
      <c r="B25" s="25"/>
      <c r="C25" s="27"/>
      <c r="D25" s="27"/>
      <c r="E25" s="27"/>
      <c r="F25" s="28"/>
      <c r="G25" s="27"/>
      <c r="H25" s="29"/>
    </row>
    <row r="26" spans="2:8" ht="17.25" customHeight="1">
      <c r="B26" s="25"/>
      <c r="C26" s="27"/>
      <c r="D26" s="27"/>
      <c r="E26" s="27"/>
      <c r="F26" s="28"/>
      <c r="G26" s="27"/>
      <c r="H26" s="29"/>
    </row>
    <row r="27" spans="2:8" ht="17.25" customHeight="1">
      <c r="B27" s="25"/>
      <c r="C27" s="27"/>
      <c r="D27" s="27"/>
      <c r="E27" s="27"/>
      <c r="F27" s="28"/>
      <c r="G27" s="27"/>
      <c r="H27" s="29"/>
    </row>
    <row r="28" spans="2:8" ht="17.25" customHeight="1">
      <c r="B28" s="25"/>
      <c r="C28" s="27"/>
      <c r="D28" s="27"/>
      <c r="E28" s="27"/>
      <c r="F28" s="28"/>
      <c r="G28" s="27"/>
      <c r="H28" s="29"/>
    </row>
    <row r="29" spans="2:8" ht="17.25" customHeight="1">
      <c r="B29" s="25"/>
      <c r="C29" s="27"/>
      <c r="D29" s="27"/>
      <c r="E29" s="27"/>
      <c r="F29" s="28"/>
      <c r="G29" s="27"/>
      <c r="H29" s="29"/>
    </row>
    <row r="30" spans="2:8" ht="17.25" customHeight="1">
      <c r="B30" s="25"/>
      <c r="C30" s="27"/>
      <c r="D30" s="27"/>
      <c r="E30" s="27"/>
      <c r="F30" s="28"/>
      <c r="G30" s="27"/>
      <c r="H30" s="29"/>
    </row>
    <row r="31" spans="2:8" ht="17.25" customHeight="1">
      <c r="B31" s="25"/>
      <c r="C31" s="27"/>
      <c r="D31" s="27"/>
      <c r="E31" s="27"/>
      <c r="F31" s="28"/>
      <c r="G31" s="27"/>
      <c r="H31" s="29"/>
    </row>
    <row r="32" spans="2:8" ht="17.25" customHeight="1">
      <c r="B32" s="25"/>
      <c r="C32" s="27"/>
      <c r="D32" s="27"/>
      <c r="E32" s="27"/>
      <c r="F32" s="28"/>
      <c r="G32" s="30"/>
      <c r="H32" s="29"/>
    </row>
    <row r="33" spans="2:8" ht="17.25" customHeight="1">
      <c r="B33" s="25"/>
      <c r="C33" s="27"/>
      <c r="D33" s="27"/>
      <c r="E33" s="27"/>
      <c r="F33" s="28"/>
      <c r="G33" s="27"/>
      <c r="H33" s="29"/>
    </row>
    <row r="34" spans="2:8" ht="17.25" customHeight="1">
      <c r="B34" s="25"/>
      <c r="C34" s="27"/>
      <c r="D34" s="27"/>
      <c r="E34" s="27"/>
      <c r="F34" s="28"/>
      <c r="G34" s="27"/>
      <c r="H34" s="29"/>
    </row>
    <row r="35" spans="2:8" ht="17.25" customHeight="1">
      <c r="B35" s="25"/>
      <c r="C35" s="27"/>
      <c r="D35" s="27"/>
      <c r="E35" s="27"/>
      <c r="F35" s="28"/>
      <c r="G35" s="27"/>
      <c r="H35" s="29"/>
    </row>
    <row r="36" spans="2:8" ht="12.75" customHeight="1">
      <c r="B36" s="34"/>
      <c r="C36" s="35"/>
      <c r="D36" s="35"/>
      <c r="E36" s="35"/>
      <c r="F36" s="36"/>
      <c r="G36" s="35"/>
      <c r="H36" s="37"/>
    </row>
    <row r="37" spans="2:8" ht="7.5" customHeight="1"/>
    <row r="38" spans="2:8" ht="21.75" customHeight="1">
      <c r="B38" s="47" t="s">
        <v>9</v>
      </c>
      <c r="C38" s="48"/>
      <c r="D38" s="48"/>
      <c r="E38" s="48"/>
      <c r="F38" s="48"/>
      <c r="G38" s="48"/>
      <c r="H38" s="49"/>
    </row>
    <row r="39" spans="2:8" ht="29.25" customHeight="1">
      <c r="B39" s="50" t="s">
        <v>53</v>
      </c>
      <c r="C39" s="51"/>
      <c r="D39" s="51"/>
      <c r="E39" s="51"/>
      <c r="F39" s="51"/>
      <c r="G39" s="51"/>
      <c r="H39" s="52"/>
    </row>
    <row r="40" spans="2:8" ht="11.25" customHeight="1">
      <c r="B40" s="53" t="s">
        <v>10</v>
      </c>
      <c r="C40" s="54"/>
      <c r="D40" s="54"/>
      <c r="E40" s="54"/>
      <c r="F40" s="54"/>
      <c r="G40" s="54"/>
      <c r="H40" s="55"/>
    </row>
    <row r="41" spans="2:8" ht="17.25" customHeight="1">
      <c r="B41" s="44" t="s">
        <v>42</v>
      </c>
      <c r="C41" s="45"/>
      <c r="D41" s="45"/>
      <c r="E41" s="45"/>
      <c r="F41" s="45"/>
      <c r="G41" s="45"/>
      <c r="H41" s="46"/>
    </row>
  </sheetData>
  <sheetProtection algorithmName="SHA-512" hashValue="h1jKZHqjqs+MXBeKb/yiqCpWbHd9yLnNAslaitwIzMSDiJ/5LNFTPq0iTO+P51XOO/x+u50ncnm3aLqWwXkGag==" saltValue="K/agBDka0iccoHjAXjY1EA==" spinCount="100000" sheet="1" objects="1" scenarios="1"/>
  <mergeCells count="6">
    <mergeCell ref="B41:H41"/>
    <mergeCell ref="G14:H15"/>
    <mergeCell ref="D15:E15"/>
    <mergeCell ref="B38:H38"/>
    <mergeCell ref="B39:H39"/>
    <mergeCell ref="B40:H40"/>
  </mergeCells>
  <phoneticPr fontId="0" type="noConversion"/>
  <dataValidations count="1">
    <dataValidation type="list" allowBlank="1" showInputMessage="1" showErrorMessage="1" sqref="D15" xr:uid="{8ABDBB5D-24DD-43B9-A68A-0EC3C8A0B510}">
      <formula1>"industriefunctie,andere gebruiksfunctie"</formula1>
    </dataValidation>
  </dataValidations>
  <pageMargins left="1.1417322834645669" right="0.74803149606299213" top="0.98425196850393704" bottom="0.98425196850393704" header="0.51181102362204722" footer="0.51181102362204722"/>
  <pageSetup paperSize="9" scale="75" orientation="portrait" r:id="rId1"/>
  <headerFooter alignWithMargins="0"/>
  <ignoredErrors>
    <ignoredError sqref="E17:E2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A82982-A051-4600-8CA6-AA5E90656654}">
          <x14:formula1>
            <xm:f>'range (verbergen)'!$B$2:$B$9</xm:f>
          </x14:formula1>
          <xm:sqref>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D30"/>
  <sheetViews>
    <sheetView workbookViewId="0">
      <selection activeCell="H39" sqref="H39"/>
    </sheetView>
  </sheetViews>
  <sheetFormatPr defaultColWidth="9.140625" defaultRowHeight="11.25"/>
  <cols>
    <col min="1" max="16384" width="9.140625" style="6"/>
  </cols>
  <sheetData>
    <row r="1" spans="1:3">
      <c r="B1" s="6" t="s">
        <v>5</v>
      </c>
    </row>
    <row r="2" spans="1:3">
      <c r="A2" s="6">
        <v>1</v>
      </c>
      <c r="B2" s="6">
        <v>15</v>
      </c>
      <c r="C2" s="6" t="str">
        <f>"let op: 45 kW/m"&amp;CHAR(178)&amp;" is standaardwaarde"</f>
        <v>let op: 45 kW/m² is standaardwaarde</v>
      </c>
    </row>
    <row r="3" spans="1:3">
      <c r="A3" s="6">
        <v>2</v>
      </c>
      <c r="B3" s="6">
        <f>B2+15</f>
        <v>30</v>
      </c>
      <c r="C3" s="6" t="str">
        <f>"let op: 45 kW/m"&amp;CHAR(178)&amp;" is standaardwaarde"</f>
        <v>let op: 45 kW/m² is standaardwaarde</v>
      </c>
    </row>
    <row r="4" spans="1:3">
      <c r="A4" s="6">
        <v>3</v>
      </c>
      <c r="B4" s="6">
        <f t="shared" ref="B4:B9" si="0">B3+15</f>
        <v>45</v>
      </c>
      <c r="C4" s="6" t="s">
        <v>8</v>
      </c>
    </row>
    <row r="5" spans="1:3">
      <c r="A5" s="6">
        <v>4</v>
      </c>
      <c r="B5" s="6">
        <f t="shared" si="0"/>
        <v>60</v>
      </c>
      <c r="C5" s="6" t="str">
        <f>"let op: 45 kW/m"&amp;CHAR(178)&amp;" is standaardwaarde"</f>
        <v>let op: 45 kW/m² is standaardwaarde</v>
      </c>
    </row>
    <row r="6" spans="1:3">
      <c r="A6" s="6">
        <v>5</v>
      </c>
      <c r="B6" s="6">
        <f t="shared" si="0"/>
        <v>75</v>
      </c>
      <c r="C6" s="6" t="str">
        <f>"let op: 45 kW/m"&amp;CHAR(178)&amp;" is standaardwaarde"</f>
        <v>let op: 45 kW/m² is standaardwaarde</v>
      </c>
    </row>
    <row r="7" spans="1:3">
      <c r="A7" s="6">
        <v>6</v>
      </c>
      <c r="B7" s="6">
        <f t="shared" si="0"/>
        <v>90</v>
      </c>
      <c r="C7" s="6" t="str">
        <f>"let op: 45 kW/m"&amp;CHAR(178)&amp;" is standaardwaarde"</f>
        <v>let op: 45 kW/m² is standaardwaarde</v>
      </c>
    </row>
    <row r="8" spans="1:3">
      <c r="A8" s="6">
        <v>7</v>
      </c>
      <c r="B8" s="6">
        <f t="shared" si="0"/>
        <v>105</v>
      </c>
      <c r="C8" s="6" t="str">
        <f>"let op: 45 kW/m"&amp;CHAR(178)&amp;" is standaardwaarde"</f>
        <v>let op: 45 kW/m² is standaardwaarde</v>
      </c>
    </row>
    <row r="9" spans="1:3">
      <c r="A9" s="6">
        <v>8</v>
      </c>
      <c r="B9" s="6">
        <f t="shared" si="0"/>
        <v>120</v>
      </c>
      <c r="C9" s="6" t="str">
        <f>"let op: 45 kW/m"&amp;CHAR(178)&amp;" is standaardwaarde"</f>
        <v>let op: 45 kW/m² is standaardwaarde</v>
      </c>
    </row>
    <row r="10" spans="1:3">
      <c r="A10" s="6">
        <v>9</v>
      </c>
    </row>
    <row r="11" spans="1:3">
      <c r="A11" s="6">
        <v>10</v>
      </c>
    </row>
    <row r="12" spans="1:3">
      <c r="A12" s="6">
        <v>11</v>
      </c>
    </row>
    <row r="13" spans="1:3">
      <c r="A13" s="6">
        <v>12</v>
      </c>
    </row>
    <row r="14" spans="1:3">
      <c r="A14" s="6">
        <v>13</v>
      </c>
    </row>
    <row r="15" spans="1:3">
      <c r="A15" s="6">
        <v>14</v>
      </c>
    </row>
    <row r="16" spans="1:3">
      <c r="A16" s="6">
        <v>15</v>
      </c>
    </row>
    <row r="17" spans="1:4">
      <c r="A17" s="6">
        <v>16</v>
      </c>
    </row>
    <row r="18" spans="1:4">
      <c r="A18" s="6">
        <v>17</v>
      </c>
    </row>
    <row r="19" spans="1:4">
      <c r="A19" s="6">
        <v>18</v>
      </c>
    </row>
    <row r="20" spans="1:4">
      <c r="A20" s="6">
        <v>19</v>
      </c>
    </row>
    <row r="21" spans="1:4">
      <c r="A21" s="6">
        <v>20</v>
      </c>
    </row>
    <row r="22" spans="1:4" s="5" customFormat="1">
      <c r="B22" s="5">
        <v>3</v>
      </c>
      <c r="C22" s="5">
        <f>B22</f>
        <v>3</v>
      </c>
    </row>
    <row r="23" spans="1:4">
      <c r="B23" s="6">
        <f>LOOKUP(B22,$A$2:$A$21,B2:B21)</f>
        <v>45</v>
      </c>
      <c r="C23" s="6" t="str">
        <f>LOOKUP(C22,$A$2:$A$21,C2:C21)</f>
        <v>standaard waarde</v>
      </c>
    </row>
    <row r="28" spans="1:4">
      <c r="B28" s="6" t="str">
        <f>'berekening Ca'!D15</f>
        <v>andere gebruiksfunctie</v>
      </c>
    </row>
    <row r="30" spans="1:4" ht="12.75">
      <c r="D30"/>
    </row>
  </sheetData>
  <sheetProtection algorithmName="SHA-512" hashValue="8rndxdkdV5HisTD6o5uA6k4rppBtIpn99kQy6cPAViRf3yvRzlbfvhoQyj38IoFxQi1tz5nO1Crvu8kjgJBgKQ==" saltValue="svsCZoYDlQFth11CMrFmaQ==" spinCount="100000" sheet="1" objects="1" scenario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F467"/>
  <sheetViews>
    <sheetView topLeftCell="A10" workbookViewId="0">
      <selection activeCell="C51" sqref="C51"/>
    </sheetView>
  </sheetViews>
  <sheetFormatPr defaultRowHeight="12.75"/>
  <cols>
    <col min="1" max="1" width="30.42578125" customWidth="1"/>
    <col min="3" max="3" width="10.5703125" customWidth="1"/>
    <col min="6" max="6" width="9.140625" style="3"/>
    <col min="7" max="7" width="9.85546875" bestFit="1" customWidth="1"/>
  </cols>
  <sheetData>
    <row r="1" spans="1:5">
      <c r="A1" s="7" t="s">
        <v>18</v>
      </c>
    </row>
    <row r="3" spans="1:5">
      <c r="A3" s="2" t="s">
        <v>19</v>
      </c>
    </row>
    <row r="4" spans="1:5">
      <c r="A4" s="7" t="s">
        <v>0</v>
      </c>
      <c r="B4" s="7">
        <f>hoogte</f>
        <v>5</v>
      </c>
      <c r="C4" s="7" t="s">
        <v>4</v>
      </c>
      <c r="D4" s="7"/>
      <c r="E4" s="7"/>
    </row>
    <row r="5" spans="1:5">
      <c r="A5" s="7" t="s">
        <v>13</v>
      </c>
      <c r="B5">
        <f>'berekening Ca'!E12</f>
        <v>4000</v>
      </c>
      <c r="C5" s="7" t="s">
        <v>17</v>
      </c>
    </row>
    <row r="6" spans="1:5">
      <c r="A6" s="7" t="s">
        <v>15</v>
      </c>
      <c r="B6">
        <f>'berekening Ca'!E13</f>
        <v>90</v>
      </c>
      <c r="C6" s="7" t="s">
        <v>7</v>
      </c>
    </row>
    <row r="7" spans="1:5">
      <c r="A7" s="7"/>
    </row>
    <row r="8" spans="1:5">
      <c r="A8" s="8" t="s">
        <v>11</v>
      </c>
    </row>
    <row r="9" spans="1:5">
      <c r="A9" s="7" t="s">
        <v>16</v>
      </c>
      <c r="B9">
        <f>IF(B5&lt;2500,2500,B5)</f>
        <v>4000</v>
      </c>
      <c r="C9" s="7" t="s">
        <v>17</v>
      </c>
    </row>
    <row r="10" spans="1:5">
      <c r="A10" s="7" t="s">
        <v>21</v>
      </c>
      <c r="B10">
        <f>IF(B6&lt;60,60,B6)</f>
        <v>90</v>
      </c>
      <c r="C10" s="7" t="s">
        <v>7</v>
      </c>
    </row>
    <row r="11" spans="1:5">
      <c r="A11" s="7" t="s">
        <v>14</v>
      </c>
      <c r="B11" s="4">
        <f>(B4/2)*(1+SQRT(B9/2500-1))*(1+SQRT(B10/60-1))</f>
        <v>7.5735650198329916</v>
      </c>
      <c r="C11" s="7" t="s">
        <v>4</v>
      </c>
    </row>
    <row r="12" spans="1:5">
      <c r="A12" s="7" t="s">
        <v>20</v>
      </c>
      <c r="B12" s="4">
        <f>IF(B11&gt;10,10,B11)</f>
        <v>7.5735650198329916</v>
      </c>
      <c r="C12" s="7" t="s">
        <v>4</v>
      </c>
    </row>
    <row r="14" spans="1:5">
      <c r="A14" s="8" t="s">
        <v>12</v>
      </c>
    </row>
    <row r="15" spans="1:5">
      <c r="A15" s="7" t="s">
        <v>16</v>
      </c>
      <c r="B15">
        <f>IF(B5&lt;1000,1000,B5)</f>
        <v>4000</v>
      </c>
      <c r="C15" s="7" t="s">
        <v>17</v>
      </c>
    </row>
    <row r="16" spans="1:5">
      <c r="A16" s="7" t="s">
        <v>21</v>
      </c>
      <c r="B16">
        <f>IF(B6&lt;60,60,B6)</f>
        <v>90</v>
      </c>
      <c r="C16" s="7" t="s">
        <v>7</v>
      </c>
    </row>
    <row r="17" spans="1:3">
      <c r="A17" s="7" t="s">
        <v>14</v>
      </c>
      <c r="B17" s="4">
        <f>(B4/2)*(1+SQRT(B15/1000-1))*(1+SQRT(B16/60-1))</f>
        <v>11.659756150367533</v>
      </c>
      <c r="C17" s="7" t="s">
        <v>4</v>
      </c>
    </row>
    <row r="18" spans="1:3">
      <c r="A18" s="7" t="s">
        <v>20</v>
      </c>
      <c r="B18" s="4">
        <f>IF(B17&gt;10,10,B17)</f>
        <v>10</v>
      </c>
      <c r="C18" s="7" t="s">
        <v>4</v>
      </c>
    </row>
    <row r="20" spans="1:3">
      <c r="A20" s="2" t="s">
        <v>22</v>
      </c>
      <c r="B20" s="2">
        <f>IF('berekening Ca'!D15="industriefunctie",'NEN 6060 (verbergen)'!B12,'NEN 6060 (verbergen)'!B18)</f>
        <v>10</v>
      </c>
      <c r="C20" s="7" t="s">
        <v>4</v>
      </c>
    </row>
    <row r="22" spans="1:3">
      <c r="A22" s="2" t="s">
        <v>23</v>
      </c>
    </row>
    <row r="23" spans="1:3">
      <c r="A23" s="7" t="s">
        <v>14</v>
      </c>
      <c r="B23">
        <f>B20</f>
        <v>10</v>
      </c>
      <c r="C23" s="7" t="s">
        <v>4</v>
      </c>
    </row>
    <row r="24" spans="1:3">
      <c r="A24" s="7" t="s">
        <v>1</v>
      </c>
      <c r="B24">
        <f>breedte/2</f>
        <v>20</v>
      </c>
      <c r="C24" s="7" t="s">
        <v>4</v>
      </c>
    </row>
    <row r="25" spans="1:3">
      <c r="A25" s="7" t="s">
        <v>3</v>
      </c>
      <c r="B25">
        <f>afstand/B24</f>
        <v>1</v>
      </c>
      <c r="C25" s="7" t="s">
        <v>4</v>
      </c>
    </row>
    <row r="27" spans="1:3">
      <c r="A27" s="7" t="s">
        <v>2</v>
      </c>
      <c r="B27">
        <f>0.5*(B23/B24)</f>
        <v>0.25</v>
      </c>
      <c r="C27" s="7" t="s">
        <v>25</v>
      </c>
    </row>
    <row r="28" spans="1:3">
      <c r="A28" s="7" t="s">
        <v>24</v>
      </c>
      <c r="B28">
        <f>1/SQRT(B27^2+B25^2)</f>
        <v>0.97014250014533188</v>
      </c>
    </row>
    <row r="29" spans="1:3">
      <c r="A29" s="7" t="s">
        <v>26</v>
      </c>
      <c r="B29">
        <f>B27/SQRT(1+B25^2)</f>
        <v>0.17677669529663687</v>
      </c>
    </row>
    <row r="30" spans="1:3">
      <c r="A30" s="7" t="s">
        <v>27</v>
      </c>
      <c r="B30" s="1">
        <f>(4/(2*PI()))*(B27*B28*ATAN(B28)+(B29/B27)*ATAN(B29))</f>
        <v>0.19769175864081365</v>
      </c>
    </row>
    <row r="31" spans="1:3">
      <c r="A31" s="7"/>
    </row>
    <row r="32" spans="1:3">
      <c r="A32" s="2" t="s">
        <v>28</v>
      </c>
    </row>
    <row r="33" spans="1:6">
      <c r="A33" s="7" t="s">
        <v>29</v>
      </c>
      <c r="B33">
        <f>'berekening Ca'!E14</f>
        <v>45</v>
      </c>
      <c r="C33" s="7" t="s">
        <v>30</v>
      </c>
      <c r="F33"/>
    </row>
    <row r="34" spans="1:6">
      <c r="A34" s="7" t="s">
        <v>31</v>
      </c>
      <c r="B34" s="3">
        <f>B33*B30</f>
        <v>8.8961291388366135</v>
      </c>
      <c r="C34" s="7" t="s">
        <v>30</v>
      </c>
      <c r="F34"/>
    </row>
    <row r="35" spans="1:6">
      <c r="F35"/>
    </row>
    <row r="36" spans="1:6">
      <c r="F36"/>
    </row>
    <row r="37" spans="1:6">
      <c r="A37" s="2" t="s">
        <v>32</v>
      </c>
      <c r="F37"/>
    </row>
    <row r="38" spans="1:6">
      <c r="F38"/>
    </row>
    <row r="39" spans="1:6" ht="13.5">
      <c r="A39" s="7" t="s">
        <v>33</v>
      </c>
      <c r="B39" s="12" t="s">
        <v>34</v>
      </c>
      <c r="C39" s="12" t="s">
        <v>35</v>
      </c>
      <c r="F39"/>
    </row>
    <row r="40" spans="1:6">
      <c r="B40" s="13">
        <v>0</v>
      </c>
      <c r="C40" s="13">
        <v>240</v>
      </c>
      <c r="F40"/>
    </row>
    <row r="41" spans="1:6">
      <c r="B41" s="13">
        <v>9</v>
      </c>
      <c r="C41" s="14">
        <f>5*B41^2-150*B41+1185</f>
        <v>240</v>
      </c>
      <c r="F41"/>
    </row>
    <row r="42" spans="1:6">
      <c r="B42" s="13">
        <v>9</v>
      </c>
      <c r="C42" s="15">
        <v>240</v>
      </c>
      <c r="F42"/>
    </row>
    <row r="43" spans="1:6">
      <c r="B43" s="13">
        <v>10</v>
      </c>
      <c r="C43" s="14">
        <f>5*B43^2-150*B43+1185</f>
        <v>185</v>
      </c>
      <c r="F43"/>
    </row>
    <row r="44" spans="1:6">
      <c r="B44" s="13">
        <v>11</v>
      </c>
      <c r="C44" s="14">
        <f>5*B44^2-150*B44+1185</f>
        <v>140</v>
      </c>
      <c r="F44"/>
    </row>
    <row r="45" spans="1:6">
      <c r="B45" s="13">
        <v>12</v>
      </c>
      <c r="C45" s="14">
        <f>5*B45^2-150*B45+1185</f>
        <v>105</v>
      </c>
      <c r="F45"/>
    </row>
    <row r="46" spans="1:6">
      <c r="B46" s="13">
        <v>13</v>
      </c>
      <c r="C46" s="14">
        <f>5*B46^2-150*B46+1185</f>
        <v>80</v>
      </c>
      <c r="F46"/>
    </row>
    <row r="47" spans="1:6">
      <c r="B47" s="13">
        <v>14</v>
      </c>
      <c r="C47" s="14">
        <f>5*B47^2-150*B47+1185</f>
        <v>65</v>
      </c>
      <c r="F47"/>
    </row>
    <row r="48" spans="1:6">
      <c r="B48" s="13">
        <v>15</v>
      </c>
      <c r="C48" s="14">
        <v>60</v>
      </c>
      <c r="F48"/>
    </row>
    <row r="49" spans="1:6">
      <c r="B49" s="16">
        <v>15</v>
      </c>
      <c r="C49" s="14">
        <v>1.5</v>
      </c>
      <c r="F49"/>
    </row>
    <row r="50" spans="1:6">
      <c r="B50" s="16">
        <v>21</v>
      </c>
      <c r="C50" s="14">
        <v>1.5</v>
      </c>
      <c r="F50"/>
    </row>
    <row r="51" spans="1:6">
      <c r="B51" s="9"/>
      <c r="C51" s="10"/>
      <c r="F51"/>
    </row>
    <row r="52" spans="1:6">
      <c r="A52" s="7" t="s">
        <v>6</v>
      </c>
      <c r="B52" s="11">
        <f>IF(B34&lt;9,240,IF(B34&gt;15,0,(5*B34^2-150*B34+1185)))</f>
        <v>240</v>
      </c>
      <c r="C52" s="17" t="s">
        <v>7</v>
      </c>
      <c r="F52"/>
    </row>
    <row r="53" spans="1:6">
      <c r="B53" s="56" t="s">
        <v>38</v>
      </c>
      <c r="C53" s="56"/>
      <c r="D53" s="56" t="s">
        <v>39</v>
      </c>
      <c r="E53" s="56"/>
      <c r="F53"/>
    </row>
    <row r="54" spans="1:6">
      <c r="A54" s="7" t="s">
        <v>36</v>
      </c>
      <c r="B54" s="3">
        <f>B34</f>
        <v>8.8961291388366135</v>
      </c>
      <c r="C54" s="3">
        <v>0</v>
      </c>
      <c r="D54" s="3">
        <v>0</v>
      </c>
      <c r="E54" s="3">
        <f>B52</f>
        <v>240</v>
      </c>
      <c r="F54"/>
    </row>
    <row r="55" spans="1:6">
      <c r="A55" s="7" t="s">
        <v>37</v>
      </c>
      <c r="B55" s="3">
        <f>B34</f>
        <v>8.8961291388366135</v>
      </c>
      <c r="C55" s="3">
        <f>B52</f>
        <v>240</v>
      </c>
      <c r="D55" s="3">
        <f>B34</f>
        <v>8.8961291388366135</v>
      </c>
      <c r="E55" s="3">
        <f>B52</f>
        <v>240</v>
      </c>
      <c r="F55"/>
    </row>
    <row r="56" spans="1:6">
      <c r="C56" s="3"/>
      <c r="F56"/>
    </row>
    <row r="57" spans="1:6">
      <c r="F57"/>
    </row>
    <row r="58" spans="1:6">
      <c r="F58"/>
    </row>
    <row r="59" spans="1:6">
      <c r="F59"/>
    </row>
    <row r="60" spans="1:6">
      <c r="F60"/>
    </row>
    <row r="61" spans="1:6">
      <c r="F61"/>
    </row>
    <row r="62" spans="1:6">
      <c r="F62"/>
    </row>
    <row r="63" spans="1:6">
      <c r="F63"/>
    </row>
    <row r="64" spans="1:6">
      <c r="F64"/>
    </row>
    <row r="65" spans="6:6">
      <c r="F65"/>
    </row>
    <row r="66" spans="6:6">
      <c r="F66"/>
    </row>
    <row r="67" spans="6:6">
      <c r="F67"/>
    </row>
    <row r="68" spans="6:6">
      <c r="F68"/>
    </row>
    <row r="69" spans="6:6">
      <c r="F69"/>
    </row>
    <row r="70" spans="6:6">
      <c r="F70"/>
    </row>
    <row r="71" spans="6:6">
      <c r="F71"/>
    </row>
    <row r="72" spans="6:6">
      <c r="F72"/>
    </row>
    <row r="73" spans="6:6">
      <c r="F73"/>
    </row>
    <row r="74" spans="6:6">
      <c r="F74"/>
    </row>
    <row r="75" spans="6:6">
      <c r="F75"/>
    </row>
    <row r="76" spans="6:6">
      <c r="F76"/>
    </row>
    <row r="77" spans="6:6">
      <c r="F77"/>
    </row>
    <row r="78" spans="6:6">
      <c r="F78"/>
    </row>
    <row r="79" spans="6:6">
      <c r="F79"/>
    </row>
    <row r="80" spans="6:6">
      <c r="F80"/>
    </row>
    <row r="81" spans="6:6">
      <c r="F81"/>
    </row>
    <row r="82" spans="6:6">
      <c r="F82"/>
    </row>
    <row r="83" spans="6:6">
      <c r="F83"/>
    </row>
    <row r="84" spans="6:6">
      <c r="F84"/>
    </row>
    <row r="85" spans="6:6">
      <c r="F85"/>
    </row>
    <row r="86" spans="6:6">
      <c r="F86"/>
    </row>
    <row r="87" spans="6:6">
      <c r="F87"/>
    </row>
    <row r="88" spans="6:6">
      <c r="F88"/>
    </row>
    <row r="89" spans="6:6">
      <c r="F89"/>
    </row>
    <row r="90" spans="6:6">
      <c r="F90"/>
    </row>
    <row r="91" spans="6:6">
      <c r="F91"/>
    </row>
    <row r="92" spans="6:6">
      <c r="F92"/>
    </row>
    <row r="93" spans="6:6">
      <c r="F93"/>
    </row>
    <row r="94" spans="6:6">
      <c r="F94"/>
    </row>
    <row r="95" spans="6:6">
      <c r="F95"/>
    </row>
    <row r="96" spans="6:6">
      <c r="F96"/>
    </row>
    <row r="97" spans="6:6">
      <c r="F97"/>
    </row>
    <row r="98" spans="6:6">
      <c r="F98"/>
    </row>
    <row r="99" spans="6:6">
      <c r="F99"/>
    </row>
    <row r="100" spans="6:6">
      <c r="F100"/>
    </row>
    <row r="101" spans="6:6">
      <c r="F101"/>
    </row>
    <row r="102" spans="6:6">
      <c r="F102"/>
    </row>
    <row r="103" spans="6:6">
      <c r="F103"/>
    </row>
    <row r="104" spans="6:6">
      <c r="F104"/>
    </row>
    <row r="105" spans="6:6">
      <c r="F105"/>
    </row>
    <row r="106" spans="6:6">
      <c r="F106"/>
    </row>
    <row r="107" spans="6:6">
      <c r="F107"/>
    </row>
    <row r="108" spans="6:6">
      <c r="F108"/>
    </row>
    <row r="109" spans="6:6">
      <c r="F109"/>
    </row>
    <row r="110" spans="6:6">
      <c r="F110"/>
    </row>
    <row r="111" spans="6:6">
      <c r="F111"/>
    </row>
    <row r="112" spans="6:6">
      <c r="F112"/>
    </row>
    <row r="113" spans="6:6">
      <c r="F113"/>
    </row>
    <row r="114" spans="6:6">
      <c r="F114"/>
    </row>
    <row r="115" spans="6:6">
      <c r="F115"/>
    </row>
    <row r="116" spans="6:6">
      <c r="F116"/>
    </row>
    <row r="117" spans="6:6">
      <c r="F117"/>
    </row>
    <row r="118" spans="6:6">
      <c r="F118"/>
    </row>
    <row r="119" spans="6:6">
      <c r="F119"/>
    </row>
    <row r="120" spans="6:6">
      <c r="F120"/>
    </row>
    <row r="121" spans="6:6">
      <c r="F121"/>
    </row>
    <row r="122" spans="6:6">
      <c r="F122"/>
    </row>
    <row r="123" spans="6:6">
      <c r="F123"/>
    </row>
    <row r="124" spans="6:6">
      <c r="F124"/>
    </row>
    <row r="125" spans="6:6">
      <c r="F125"/>
    </row>
    <row r="126" spans="6:6">
      <c r="F126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</sheetData>
  <sheetProtection algorithmName="SHA-512" hashValue="+9YOZ4VtJtKdWelmBuN/URFp9dfXM2V0ONumtnhPt/pcgmWcvkcMWzl0AN+CxRfgiU+G+Rg0qSuTcKvjUHP9RA==" saltValue="gdg7mIR6RDZVwC9z7Y6xQg==" spinCount="100000" sheet="1" objects="1" scenarios="1"/>
  <mergeCells count="2">
    <mergeCell ref="B53:C53"/>
    <mergeCell ref="D53:E5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5</vt:i4>
      </vt:variant>
    </vt:vector>
  </HeadingPairs>
  <TitlesOfParts>
    <vt:vector size="8" baseType="lpstr">
      <vt:lpstr>berekening Ca</vt:lpstr>
      <vt:lpstr>range (verbergen)</vt:lpstr>
      <vt:lpstr>NEN 6060 (verbergen)</vt:lpstr>
      <vt:lpstr>'berekening Ca'!Afdrukbereik</vt:lpstr>
      <vt:lpstr>afstand</vt:lpstr>
      <vt:lpstr>breedte</vt:lpstr>
      <vt:lpstr>bron</vt:lpstr>
      <vt:lpstr>hoogte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der Veek</dc:creator>
  <cp:lastModifiedBy>Dell</cp:lastModifiedBy>
  <cp:lastPrinted>2019-01-26T19:00:05Z</cp:lastPrinted>
  <dcterms:created xsi:type="dcterms:W3CDTF">2005-11-23T14:55:13Z</dcterms:created>
  <dcterms:modified xsi:type="dcterms:W3CDTF">2019-02-07T14:06:55Z</dcterms:modified>
</cp:coreProperties>
</file>