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CloudStation\4. Kennisbank (actief)\6. Rekensheets\Rekenmodellen website\Normcurve 2\"/>
    </mc:Choice>
  </mc:AlternateContent>
  <xr:revisionPtr revIDLastSave="0" documentId="13_ncr:1_{DB2B329C-EC2A-41C2-AFC3-7D56CFBAD791}" xr6:coauthVersionLast="40" xr6:coauthVersionMax="40" xr10:uidLastSave="{00000000-0000-0000-0000-000000000000}"/>
  <bookViews>
    <workbookView xWindow="22932" yWindow="-3156" windowWidth="30936" windowHeight="16896" tabRatio="809" firstSheet="1" activeTab="1" xr2:uid="{00000000-000D-0000-FFFF-FFFF00000000}"/>
  </bookViews>
  <sheets>
    <sheet name="Pnorm" sheetId="1" state="hidden" r:id="rId1"/>
    <sheet name="Pnorm-s1" sheetId="5" r:id="rId2"/>
  </sheets>
  <externalReferences>
    <externalReference r:id="rId3"/>
  </externalReferences>
  <definedNames>
    <definedName name="_xlnm.Print_Area" localSheetId="0">Pnorm!$A$1:$I$31</definedName>
    <definedName name="_xlnm.Print_Area" localSheetId="1">'Pnorm-s1'!$B$2:$J$32</definedName>
    <definedName name="afstand" localSheetId="1">'Pnorm-s1'!#REF!</definedName>
    <definedName name="afstand">Pnorm!#REF!</definedName>
    <definedName name="breedte" localSheetId="1">'Pnorm-s1'!$D$9</definedName>
    <definedName name="breedte">Pnorm!$D$5</definedName>
    <definedName name="bron">#REF!</definedName>
    <definedName name="Doelstraling">'[1]NEN 6079 (verbergen)'!$B$17</definedName>
    <definedName name="GEM_kgvh_m2">#REF!</definedName>
    <definedName name="GOpp">#REF!</definedName>
    <definedName name="GrondOpp">#REF!</definedName>
    <definedName name="Hg">[1]P4!$K$12</definedName>
    <definedName name="hoogte" localSheetId="1">'Pnorm-s1'!#REF!</definedName>
    <definedName name="hoogte">Pnorm!#REF!</definedName>
    <definedName name="MV_kgvh_m2">#REF!</definedName>
    <definedName name="opp">#REF!</definedName>
    <definedName name="Pakket">#REF!</definedName>
    <definedName name="PV_kgvh_m2">#REF!</definedName>
    <definedName name="Vuurbelasting">#REF!</definedName>
    <definedName name="VV_kg_VH_m2">#REF!</definedName>
    <definedName name="VV_m2">#REF!</definedName>
    <definedName name="Wg">[1]P4!$K$13</definedName>
  </definedNames>
  <calcPr calcId="181029"/>
</workbook>
</file>

<file path=xl/calcChain.xml><?xml version="1.0" encoding="utf-8"?>
<calcChain xmlns="http://schemas.openxmlformats.org/spreadsheetml/2006/main">
  <c r="D55" i="1" l="1"/>
  <c r="D58" i="1"/>
  <c r="E61" i="1" s="1"/>
  <c r="H66" i="1"/>
  <c r="F67" i="1"/>
  <c r="H67" i="1"/>
  <c r="C68" i="1"/>
  <c r="F77" i="1"/>
  <c r="G77" i="1"/>
  <c r="H77" i="1"/>
  <c r="C78" i="1"/>
  <c r="G78" i="1" s="1"/>
  <c r="D82" i="1"/>
  <c r="F82" i="1"/>
  <c r="G82" i="1"/>
  <c r="C83" i="1"/>
  <c r="F83" i="1" s="1"/>
  <c r="G83" i="1"/>
  <c r="H82" i="1" l="1"/>
  <c r="D61" i="1"/>
  <c r="E63" i="1"/>
  <c r="G62" i="1"/>
  <c r="E62" i="1"/>
  <c r="H63" i="1"/>
  <c r="L63" i="1" s="1"/>
  <c r="C69" i="1"/>
  <c r="F68" i="1"/>
  <c r="H68" i="1" s="1"/>
  <c r="D83" i="1"/>
  <c r="H83" i="1" s="1"/>
  <c r="C84" i="1"/>
  <c r="F61" i="1"/>
  <c r="F62" i="1"/>
  <c r="F63" i="1"/>
  <c r="G61" i="1"/>
  <c r="D63" i="1"/>
  <c r="F78" i="1"/>
  <c r="H78" i="1" s="1"/>
  <c r="C79" i="1"/>
  <c r="G63" i="1"/>
  <c r="D62" i="1"/>
  <c r="E64" i="1" l="1"/>
  <c r="D64" i="1"/>
  <c r="I63" i="1"/>
  <c r="J63" i="1" s="1"/>
  <c r="F79" i="1"/>
  <c r="H79" i="1" s="1"/>
  <c r="C80" i="1"/>
  <c r="G79" i="1"/>
  <c r="F64" i="1"/>
  <c r="C70" i="1"/>
  <c r="F69" i="1"/>
  <c r="H69" i="1" s="1"/>
  <c r="G64" i="1"/>
  <c r="C85" i="1"/>
  <c r="D84" i="1"/>
  <c r="F84" i="1"/>
  <c r="G84" i="1"/>
  <c r="H64" i="1" l="1"/>
  <c r="J64" i="1" s="1"/>
  <c r="H84" i="1"/>
  <c r="F70" i="1"/>
  <c r="H70" i="1" s="1"/>
  <c r="C71" i="1"/>
  <c r="G85" i="1"/>
  <c r="C86" i="1"/>
  <c r="F85" i="1"/>
  <c r="D85" i="1"/>
  <c r="H85" i="1" s="1"/>
  <c r="F80" i="1"/>
  <c r="H80" i="1" s="1"/>
  <c r="G80" i="1"/>
  <c r="C81" i="1"/>
  <c r="K64" i="1" l="1"/>
  <c r="L64" i="1"/>
  <c r="F86" i="1"/>
  <c r="C87" i="1"/>
  <c r="G86" i="1"/>
  <c r="D86" i="1"/>
  <c r="H86" i="1" s="1"/>
  <c r="F71" i="1"/>
  <c r="H71" i="1" s="1"/>
  <c r="C72" i="1"/>
  <c r="F81" i="1"/>
  <c r="H81" i="1" s="1"/>
  <c r="G81" i="1"/>
  <c r="C73" i="1" l="1"/>
  <c r="F72" i="1"/>
  <c r="H72" i="1" s="1"/>
  <c r="D87" i="1"/>
  <c r="H87" i="1" s="1"/>
  <c r="C88" i="1"/>
  <c r="E87" i="1"/>
  <c r="F87" i="1"/>
  <c r="G87" i="1"/>
  <c r="F88" i="1" l="1"/>
  <c r="D88" i="1"/>
  <c r="E88" i="1"/>
  <c r="C89" i="1"/>
  <c r="G88" i="1"/>
  <c r="F73" i="1"/>
  <c r="H73" i="1" s="1"/>
  <c r="C74" i="1"/>
  <c r="H88" i="1" l="1"/>
  <c r="D89" i="1"/>
  <c r="H89" i="1" s="1"/>
  <c r="G89" i="1"/>
  <c r="E89" i="1"/>
  <c r="F89" i="1"/>
  <c r="C90" i="1"/>
  <c r="F74" i="1"/>
  <c r="H74" i="1" s="1"/>
  <c r="C75" i="1"/>
  <c r="F75" i="1" l="1"/>
  <c r="H75" i="1" s="1"/>
  <c r="C76" i="1"/>
  <c r="F76" i="1" s="1"/>
  <c r="H76" i="1" s="1"/>
  <c r="F90" i="1"/>
  <c r="G90" i="1"/>
  <c r="E90" i="1"/>
  <c r="D90" i="1"/>
  <c r="H90" i="1" s="1"/>
  <c r="C91" i="1"/>
  <c r="D91" i="1" l="1"/>
  <c r="F91" i="1"/>
  <c r="G91" i="1"/>
  <c r="C92" i="1"/>
  <c r="E91" i="1"/>
  <c r="H91" i="1" l="1"/>
  <c r="F92" i="1"/>
  <c r="E92" i="1"/>
  <c r="C93" i="1"/>
  <c r="D92" i="1"/>
  <c r="G92" i="1"/>
  <c r="H92" i="1" l="1"/>
  <c r="D93" i="1"/>
  <c r="E93" i="1"/>
  <c r="C94" i="1"/>
  <c r="G93" i="1"/>
  <c r="F93" i="1"/>
  <c r="H93" i="1" l="1"/>
  <c r="F94" i="1"/>
  <c r="D94" i="1"/>
  <c r="H94" i="1" s="1"/>
  <c r="C95" i="1"/>
  <c r="E94" i="1"/>
  <c r="G94" i="1"/>
  <c r="D95" i="1" l="1"/>
  <c r="H95" i="1" s="1"/>
  <c r="C96" i="1"/>
  <c r="E95" i="1"/>
  <c r="F95" i="1"/>
  <c r="G95" i="1"/>
  <c r="F96" i="1" l="1"/>
  <c r="E96" i="1"/>
  <c r="G96" i="1"/>
  <c r="D96" i="1"/>
  <c r="H96" i="1" s="1"/>
  <c r="C97" i="1"/>
  <c r="D97" i="1" l="1"/>
  <c r="H97" i="1" s="1"/>
  <c r="G97" i="1"/>
  <c r="F97" i="1"/>
  <c r="C98" i="1"/>
  <c r="E97" i="1"/>
  <c r="F98" i="1" l="1"/>
  <c r="G98" i="1"/>
  <c r="C99" i="1"/>
  <c r="E98" i="1"/>
  <c r="D98" i="1"/>
  <c r="H98" i="1" s="1"/>
  <c r="D99" i="1" l="1"/>
  <c r="H99" i="1" s="1"/>
  <c r="F99" i="1"/>
  <c r="C100" i="1"/>
  <c r="E99" i="1"/>
  <c r="G99" i="1"/>
  <c r="F100" i="1" l="1"/>
  <c r="E100" i="1"/>
  <c r="C101" i="1"/>
  <c r="D100" i="1"/>
  <c r="G100" i="1"/>
  <c r="H100" i="1" l="1"/>
  <c r="D101" i="1"/>
  <c r="E101" i="1"/>
  <c r="F101" i="1"/>
  <c r="G101" i="1"/>
  <c r="C102" i="1"/>
  <c r="H101" i="1" l="1"/>
  <c r="F102" i="1"/>
  <c r="D102" i="1"/>
  <c r="H102" i="1" s="1"/>
  <c r="C103" i="1"/>
  <c r="E102" i="1"/>
  <c r="G102" i="1"/>
  <c r="D103" i="1" l="1"/>
  <c r="H103" i="1" s="1"/>
  <c r="C104" i="1"/>
  <c r="F103" i="1"/>
  <c r="G103" i="1"/>
  <c r="E103" i="1"/>
  <c r="F104" i="1" l="1"/>
  <c r="G104" i="1"/>
  <c r="C105" i="1"/>
  <c r="D104" i="1"/>
  <c r="H104" i="1" s="1"/>
  <c r="E104" i="1"/>
  <c r="D105" i="1" l="1"/>
  <c r="H105" i="1" s="1"/>
  <c r="G105" i="1"/>
  <c r="C106" i="1"/>
  <c r="F105" i="1"/>
  <c r="E105" i="1"/>
  <c r="F106" i="1" l="1"/>
  <c r="G106" i="1"/>
  <c r="C107" i="1"/>
  <c r="D106" i="1"/>
  <c r="H106" i="1" s="1"/>
  <c r="E106" i="1"/>
  <c r="D107" i="1" l="1"/>
  <c r="H107" i="1" s="1"/>
  <c r="F107" i="1"/>
  <c r="E107" i="1"/>
  <c r="C108" i="1"/>
  <c r="G107" i="1"/>
  <c r="F108" i="1" l="1"/>
  <c r="E108" i="1"/>
  <c r="D108" i="1"/>
  <c r="H108" i="1" s="1"/>
  <c r="G108" i="1"/>
  <c r="C109" i="1"/>
  <c r="D109" i="1" l="1"/>
  <c r="E109" i="1"/>
  <c r="F109" i="1"/>
  <c r="G109" i="1"/>
  <c r="C110" i="1"/>
  <c r="H109" i="1" l="1"/>
  <c r="F110" i="1"/>
  <c r="D110" i="1"/>
  <c r="H110" i="1" s="1"/>
  <c r="C111" i="1"/>
  <c r="G110" i="1"/>
  <c r="E110" i="1"/>
  <c r="D111" i="1" l="1"/>
  <c r="C112" i="1"/>
  <c r="G111" i="1"/>
  <c r="E111" i="1"/>
  <c r="F111" i="1"/>
  <c r="H111" i="1" l="1"/>
  <c r="F112" i="1"/>
  <c r="C113" i="1"/>
  <c r="D112" i="1"/>
  <c r="H112" i="1" s="1"/>
  <c r="G112" i="1"/>
  <c r="E112" i="1"/>
  <c r="D113" i="1" l="1"/>
  <c r="H113" i="1" s="1"/>
  <c r="G113" i="1"/>
  <c r="E113" i="1"/>
  <c r="F113" i="1"/>
  <c r="C114" i="1"/>
  <c r="F114" i="1" l="1"/>
  <c r="G114" i="1"/>
  <c r="D114" i="1"/>
  <c r="E114" i="1"/>
  <c r="C115" i="1"/>
  <c r="H114" i="1" l="1"/>
  <c r="D115" i="1"/>
  <c r="H115" i="1" s="1"/>
  <c r="F115" i="1"/>
  <c r="E115" i="1"/>
  <c r="G115" i="1"/>
  <c r="C116" i="1"/>
  <c r="F116" i="1" l="1"/>
  <c r="E116" i="1"/>
  <c r="G116" i="1"/>
  <c r="D116" i="1"/>
  <c r="H116" i="1" s="1"/>
  <c r="C117" i="1"/>
  <c r="D117" i="1" l="1"/>
  <c r="E117" i="1"/>
  <c r="G117" i="1"/>
  <c r="C118" i="1"/>
  <c r="F117" i="1"/>
  <c r="H117" i="1" l="1"/>
  <c r="F118" i="1"/>
  <c r="D118" i="1"/>
  <c r="H118" i="1" s="1"/>
  <c r="C119" i="1"/>
  <c r="E118" i="1"/>
  <c r="G118" i="1"/>
  <c r="D119" i="1" l="1"/>
  <c r="C120" i="1"/>
  <c r="E119" i="1"/>
  <c r="G119" i="1"/>
  <c r="F119" i="1"/>
  <c r="H119" i="1" l="1"/>
  <c r="F120" i="1"/>
  <c r="D120" i="1"/>
  <c r="H120" i="1" s="1"/>
  <c r="E120" i="1"/>
  <c r="G120" i="1"/>
  <c r="C121" i="1"/>
  <c r="H9" i="5"/>
  <c r="F9" i="5"/>
  <c r="D11" i="5"/>
  <c r="G9" i="5" s="1"/>
  <c r="F10" i="5" l="1"/>
  <c r="D121" i="1"/>
  <c r="G121" i="1"/>
  <c r="E121" i="1"/>
  <c r="F121" i="1"/>
  <c r="C122" i="1"/>
  <c r="I9" i="5"/>
  <c r="H121" i="1" l="1"/>
  <c r="D12" i="5"/>
  <c r="F122" i="1"/>
  <c r="G122" i="1"/>
  <c r="E122" i="1"/>
  <c r="D122" i="1"/>
  <c r="H122" i="1" s="1"/>
  <c r="C123" i="1"/>
  <c r="H11" i="5" l="1"/>
  <c r="D123" i="1"/>
  <c r="H123" i="1" s="1"/>
  <c r="F123" i="1"/>
  <c r="G123" i="1"/>
  <c r="C124" i="1"/>
  <c r="E123" i="1"/>
  <c r="D9" i="1"/>
  <c r="F124" i="1" l="1"/>
  <c r="E124" i="1"/>
  <c r="C125" i="1"/>
  <c r="G124" i="1"/>
  <c r="D124" i="1"/>
  <c r="H124" i="1" s="1"/>
  <c r="D125" i="1" l="1"/>
  <c r="H125" i="1" s="1"/>
  <c r="E125" i="1"/>
  <c r="C126" i="1"/>
  <c r="F125" i="1"/>
  <c r="G125" i="1"/>
  <c r="F126" i="1" l="1"/>
  <c r="D126" i="1"/>
  <c r="C127" i="1"/>
  <c r="E126" i="1"/>
  <c r="G126" i="1"/>
  <c r="H126" i="1" l="1"/>
  <c r="D127" i="1"/>
  <c r="C128" i="1"/>
  <c r="E127" i="1"/>
  <c r="F127" i="1"/>
  <c r="G127" i="1"/>
  <c r="H127" i="1" l="1"/>
  <c r="F128" i="1"/>
  <c r="E128" i="1"/>
  <c r="G128" i="1"/>
  <c r="D128" i="1"/>
  <c r="C129" i="1"/>
  <c r="H128" i="1" l="1"/>
  <c r="D129" i="1"/>
  <c r="G129" i="1"/>
  <c r="F129" i="1"/>
  <c r="C130" i="1"/>
  <c r="E129" i="1"/>
  <c r="H129" i="1" l="1"/>
  <c r="F130" i="1"/>
  <c r="G130" i="1"/>
  <c r="C131" i="1"/>
  <c r="D130" i="1"/>
  <c r="E130" i="1"/>
  <c r="H130" i="1" l="1"/>
  <c r="E131" i="1"/>
  <c r="C132" i="1"/>
  <c r="G131" i="1"/>
  <c r="F131" i="1"/>
  <c r="D131" i="1"/>
  <c r="H131" i="1" l="1"/>
  <c r="G132" i="1"/>
  <c r="F132" i="1"/>
  <c r="D132" i="1"/>
  <c r="H132" i="1" s="1"/>
  <c r="E132" i="1"/>
  <c r="C133" i="1"/>
  <c r="E133" i="1" l="1"/>
  <c r="C134" i="1"/>
  <c r="F133" i="1"/>
  <c r="G133" i="1"/>
  <c r="D133" i="1"/>
  <c r="H133" i="1" l="1"/>
  <c r="G134" i="1"/>
  <c r="E134" i="1"/>
  <c r="F134" i="1"/>
  <c r="C135" i="1"/>
  <c r="D134" i="1"/>
  <c r="H134" i="1" l="1"/>
  <c r="E135" i="1"/>
  <c r="C136" i="1"/>
  <c r="D135" i="1"/>
  <c r="F135" i="1"/>
  <c r="G135" i="1"/>
  <c r="H135" i="1" l="1"/>
  <c r="G136" i="1"/>
  <c r="D136" i="1"/>
  <c r="C137" i="1"/>
  <c r="E136" i="1"/>
  <c r="F136" i="1"/>
  <c r="H136" i="1" l="1"/>
  <c r="E137" i="1"/>
  <c r="C138" i="1"/>
  <c r="D137" i="1"/>
  <c r="H137" i="1" s="1"/>
  <c r="F137" i="1"/>
  <c r="G137" i="1"/>
  <c r="G138" i="1" l="1"/>
  <c r="D138" i="1"/>
  <c r="H138" i="1" s="1"/>
  <c r="C139" i="1"/>
  <c r="F138" i="1"/>
  <c r="E138" i="1"/>
  <c r="E139" i="1" l="1"/>
  <c r="C140" i="1"/>
  <c r="G139" i="1"/>
  <c r="D139" i="1"/>
  <c r="F139" i="1"/>
  <c r="H139" i="1" l="1"/>
  <c r="G140" i="1"/>
  <c r="F140" i="1"/>
  <c r="D140" i="1"/>
  <c r="H140" i="1" s="1"/>
  <c r="E140" i="1"/>
  <c r="C141" i="1"/>
  <c r="E141" i="1" l="1"/>
  <c r="C142" i="1"/>
  <c r="F141" i="1"/>
  <c r="D141" i="1"/>
  <c r="H141" i="1" s="1"/>
  <c r="G141" i="1"/>
  <c r="G142" i="1" l="1"/>
  <c r="E142" i="1"/>
  <c r="F142" i="1"/>
  <c r="C143" i="1"/>
  <c r="D142" i="1"/>
  <c r="H142" i="1" l="1"/>
  <c r="E143" i="1"/>
  <c r="C144" i="1"/>
  <c r="D143" i="1"/>
  <c r="H143" i="1" s="1"/>
  <c r="G143" i="1"/>
  <c r="F143" i="1"/>
  <c r="G144" i="1" l="1"/>
  <c r="D144" i="1"/>
  <c r="H144" i="1" s="1"/>
  <c r="C145" i="1"/>
  <c r="E144" i="1"/>
  <c r="F144" i="1"/>
  <c r="E145" i="1" l="1"/>
  <c r="C146" i="1"/>
  <c r="D145" i="1"/>
  <c r="F145" i="1"/>
  <c r="G145" i="1"/>
  <c r="H145" i="1" l="1"/>
  <c r="G146" i="1"/>
  <c r="D146" i="1"/>
  <c r="H146" i="1" s="1"/>
  <c r="E146" i="1"/>
  <c r="F146" i="1"/>
  <c r="C147" i="1"/>
  <c r="E147" i="1" l="1"/>
  <c r="C148" i="1"/>
  <c r="G147" i="1"/>
  <c r="D147" i="1"/>
  <c r="H147" i="1" s="1"/>
  <c r="F147" i="1"/>
  <c r="G148" i="1" l="1"/>
  <c r="F148" i="1"/>
  <c r="E148" i="1"/>
  <c r="C149" i="1"/>
  <c r="D148" i="1"/>
  <c r="H148" i="1" s="1"/>
  <c r="E149" i="1" l="1"/>
  <c r="C150" i="1"/>
  <c r="F149" i="1"/>
  <c r="G149" i="1"/>
  <c r="D149" i="1"/>
  <c r="H149" i="1" s="1"/>
  <c r="G150" i="1" l="1"/>
  <c r="E150" i="1"/>
  <c r="C151" i="1"/>
  <c r="D150" i="1"/>
  <c r="H150" i="1" s="1"/>
  <c r="F150" i="1"/>
  <c r="E151" i="1" l="1"/>
  <c r="C152" i="1"/>
  <c r="D151" i="1"/>
  <c r="F151" i="1"/>
  <c r="G151" i="1"/>
  <c r="H151" i="1" l="1"/>
  <c r="G152" i="1"/>
  <c r="D152" i="1"/>
  <c r="H152" i="1" s="1"/>
  <c r="C153" i="1"/>
  <c r="E152" i="1"/>
  <c r="F152" i="1"/>
  <c r="E153" i="1" l="1"/>
  <c r="C154" i="1"/>
  <c r="D153" i="1"/>
  <c r="F153" i="1"/>
  <c r="G153" i="1"/>
  <c r="H153" i="1" l="1"/>
  <c r="G154" i="1"/>
  <c r="E154" i="1"/>
  <c r="F154" i="1"/>
  <c r="C155" i="1"/>
  <c r="D154" i="1"/>
  <c r="H154" i="1" l="1"/>
  <c r="E155" i="1"/>
  <c r="C156" i="1"/>
  <c r="G155" i="1"/>
  <c r="F155" i="1"/>
  <c r="D155" i="1"/>
  <c r="H155" i="1" s="1"/>
  <c r="G156" i="1" l="1"/>
  <c r="F156" i="1"/>
  <c r="C157" i="1"/>
  <c r="D156" i="1"/>
  <c r="H156" i="1" s="1"/>
  <c r="E156" i="1"/>
  <c r="E157" i="1" l="1"/>
  <c r="C158" i="1"/>
  <c r="F157" i="1"/>
  <c r="D157" i="1"/>
  <c r="H157" i="1" s="1"/>
  <c r="G157" i="1"/>
  <c r="G158" i="1" l="1"/>
  <c r="E158" i="1"/>
  <c r="C159" i="1"/>
  <c r="D158" i="1"/>
  <c r="H158" i="1" s="1"/>
  <c r="F158" i="1"/>
  <c r="E159" i="1" l="1"/>
  <c r="C160" i="1"/>
  <c r="D159" i="1"/>
  <c r="F159" i="1"/>
  <c r="G159" i="1"/>
  <c r="H159" i="1" l="1"/>
  <c r="G160" i="1"/>
  <c r="D160" i="1"/>
  <c r="H160" i="1" s="1"/>
  <c r="C161" i="1"/>
  <c r="E160" i="1"/>
  <c r="F160" i="1"/>
  <c r="E161" i="1" l="1"/>
  <c r="C162" i="1"/>
  <c r="F161" i="1"/>
  <c r="G161" i="1"/>
  <c r="D161" i="1"/>
  <c r="H161" i="1" l="1"/>
  <c r="G162" i="1"/>
  <c r="F162" i="1"/>
  <c r="C163" i="1"/>
  <c r="D162" i="1"/>
  <c r="E162" i="1"/>
  <c r="H162" i="1" l="1"/>
  <c r="E163" i="1"/>
  <c r="C164" i="1"/>
  <c r="G163" i="1"/>
  <c r="D163" i="1"/>
  <c r="H163" i="1" s="1"/>
  <c r="F163" i="1"/>
  <c r="G164" i="1" l="1"/>
  <c r="F164" i="1"/>
  <c r="C165" i="1"/>
  <c r="D164" i="1"/>
  <c r="E164" i="1"/>
  <c r="H164" i="1" l="1"/>
  <c r="E165" i="1"/>
  <c r="C166" i="1"/>
  <c r="F165" i="1"/>
  <c r="D165" i="1"/>
  <c r="G165" i="1"/>
  <c r="H165" i="1" l="1"/>
  <c r="G166" i="1"/>
  <c r="E166" i="1"/>
  <c r="D166" i="1"/>
  <c r="H166" i="1" s="1"/>
  <c r="F166" i="1"/>
  <c r="C167" i="1"/>
  <c r="E167" i="1" l="1"/>
  <c r="C168" i="1"/>
  <c r="D167" i="1"/>
  <c r="H167" i="1" s="1"/>
  <c r="F167" i="1"/>
  <c r="G167" i="1"/>
  <c r="G168" i="1" l="1"/>
  <c r="D168" i="1"/>
  <c r="C169" i="1"/>
  <c r="F168" i="1"/>
  <c r="E168" i="1"/>
  <c r="H168" i="1" l="1"/>
  <c r="E169" i="1"/>
  <c r="C170" i="1"/>
  <c r="G169" i="1"/>
  <c r="D169" i="1"/>
  <c r="H169" i="1" s="1"/>
  <c r="F169" i="1"/>
  <c r="G170" i="1" l="1"/>
  <c r="C171" i="1"/>
  <c r="D170" i="1"/>
  <c r="H170" i="1" s="1"/>
  <c r="E170" i="1"/>
  <c r="F170" i="1"/>
  <c r="E171" i="1" l="1"/>
  <c r="C172" i="1"/>
  <c r="G171" i="1"/>
  <c r="D171" i="1"/>
  <c r="H171" i="1" s="1"/>
  <c r="F171" i="1"/>
  <c r="G172" i="1" l="1"/>
  <c r="F172" i="1"/>
  <c r="D172" i="1"/>
  <c r="H172" i="1" s="1"/>
  <c r="E172" i="1"/>
  <c r="C173" i="1"/>
  <c r="E173" i="1" l="1"/>
  <c r="C174" i="1"/>
  <c r="F173" i="1"/>
  <c r="D173" i="1"/>
  <c r="H173" i="1" s="1"/>
  <c r="G173" i="1"/>
  <c r="G174" i="1" l="1"/>
  <c r="E174" i="1"/>
  <c r="F174" i="1"/>
  <c r="C175" i="1"/>
  <c r="D174" i="1"/>
  <c r="H174" i="1" l="1"/>
  <c r="E175" i="1"/>
  <c r="C176" i="1"/>
  <c r="D175" i="1"/>
  <c r="H175" i="1" s="1"/>
  <c r="G175" i="1"/>
  <c r="F175" i="1"/>
  <c r="G176" i="1" l="1"/>
  <c r="D176" i="1"/>
  <c r="H176" i="1" s="1"/>
  <c r="C177" i="1"/>
  <c r="E176" i="1"/>
  <c r="F176" i="1"/>
  <c r="E177" i="1" l="1"/>
  <c r="C178" i="1"/>
  <c r="D177" i="1"/>
  <c r="H177" i="1" s="1"/>
  <c r="F177" i="1"/>
  <c r="G177" i="1"/>
  <c r="G178" i="1" l="1"/>
  <c r="D178" i="1"/>
  <c r="H178" i="1" s="1"/>
  <c r="E178" i="1"/>
  <c r="F178" i="1"/>
  <c r="C179" i="1"/>
  <c r="E179" i="1" l="1"/>
  <c r="C180" i="1"/>
  <c r="G179" i="1"/>
  <c r="D179" i="1"/>
  <c r="H179" i="1" s="1"/>
  <c r="F179" i="1"/>
  <c r="G180" i="1" l="1"/>
  <c r="F180" i="1"/>
  <c r="E180" i="1"/>
  <c r="C181" i="1"/>
  <c r="D180" i="1"/>
  <c r="H180" i="1" s="1"/>
  <c r="E181" i="1" l="1"/>
  <c r="C182" i="1"/>
  <c r="F181" i="1"/>
  <c r="G181" i="1"/>
  <c r="D181" i="1"/>
  <c r="H181" i="1" s="1"/>
  <c r="G182" i="1" l="1"/>
  <c r="E182" i="1"/>
  <c r="C183" i="1"/>
  <c r="D182" i="1"/>
  <c r="H182" i="1" s="1"/>
  <c r="F182" i="1"/>
  <c r="E183" i="1" l="1"/>
  <c r="C184" i="1"/>
  <c r="D183" i="1"/>
  <c r="H183" i="1" s="1"/>
  <c r="F183" i="1"/>
  <c r="G183" i="1"/>
  <c r="G184" i="1" l="1"/>
  <c r="D184" i="1"/>
  <c r="H184" i="1" s="1"/>
  <c r="C185" i="1"/>
  <c r="E184" i="1"/>
  <c r="F184" i="1"/>
  <c r="E185" i="1" l="1"/>
  <c r="C186" i="1"/>
  <c r="D185" i="1"/>
  <c r="H185" i="1" s="1"/>
  <c r="F185" i="1"/>
  <c r="G185" i="1"/>
  <c r="G186" i="1" l="1"/>
  <c r="E186" i="1"/>
  <c r="F186" i="1"/>
  <c r="C187" i="1"/>
  <c r="D186" i="1"/>
  <c r="H186" i="1" s="1"/>
  <c r="E187" i="1" l="1"/>
  <c r="C188" i="1"/>
  <c r="G187" i="1"/>
  <c r="F187" i="1"/>
  <c r="D187" i="1"/>
  <c r="H187" i="1" l="1"/>
  <c r="G188" i="1"/>
  <c r="F188" i="1"/>
  <c r="C189" i="1"/>
  <c r="D188" i="1"/>
  <c r="H188" i="1" s="1"/>
  <c r="E188" i="1"/>
  <c r="E189" i="1" l="1"/>
  <c r="C190" i="1"/>
  <c r="F189" i="1"/>
  <c r="D189" i="1"/>
  <c r="H189" i="1" s="1"/>
  <c r="G189" i="1"/>
  <c r="G190" i="1" l="1"/>
  <c r="E190" i="1"/>
  <c r="C191" i="1"/>
  <c r="D190" i="1"/>
  <c r="H190" i="1" s="1"/>
  <c r="F190" i="1"/>
  <c r="E191" i="1" l="1"/>
  <c r="C192" i="1"/>
  <c r="D191" i="1"/>
  <c r="H191" i="1" s="1"/>
  <c r="F191" i="1"/>
  <c r="G191" i="1"/>
  <c r="G192" i="1" l="1"/>
  <c r="D192" i="1"/>
  <c r="H192" i="1" s="1"/>
  <c r="C193" i="1"/>
  <c r="E192" i="1"/>
  <c r="F192" i="1"/>
  <c r="E193" i="1" l="1"/>
  <c r="C194" i="1"/>
  <c r="F193" i="1"/>
  <c r="G193" i="1"/>
  <c r="D193" i="1"/>
  <c r="H193" i="1" s="1"/>
  <c r="G194" i="1" l="1"/>
  <c r="F194" i="1"/>
  <c r="C195" i="1"/>
  <c r="D194" i="1"/>
  <c r="H194" i="1" s="1"/>
  <c r="E194" i="1"/>
  <c r="E195" i="1" l="1"/>
  <c r="C196" i="1"/>
  <c r="G195" i="1"/>
  <c r="D195" i="1"/>
  <c r="H195" i="1" s="1"/>
  <c r="F195" i="1"/>
  <c r="G196" i="1" l="1"/>
  <c r="F196" i="1"/>
  <c r="C197" i="1"/>
  <c r="D196" i="1"/>
  <c r="H196" i="1" s="1"/>
  <c r="E196" i="1"/>
  <c r="E197" i="1" l="1"/>
  <c r="C198" i="1"/>
  <c r="F197" i="1"/>
  <c r="D197" i="1"/>
  <c r="H197" i="1" s="1"/>
  <c r="G197" i="1"/>
  <c r="G198" i="1" l="1"/>
  <c r="E198" i="1"/>
  <c r="D198" i="1"/>
  <c r="H198" i="1" s="1"/>
  <c r="F198" i="1"/>
  <c r="C199" i="1"/>
  <c r="E199" i="1" l="1"/>
  <c r="C200" i="1"/>
  <c r="D199" i="1"/>
  <c r="H199" i="1" s="1"/>
  <c r="F199" i="1"/>
  <c r="G199" i="1"/>
  <c r="G200" i="1" l="1"/>
  <c r="D200" i="1"/>
  <c r="H200" i="1" s="1"/>
  <c r="C201" i="1"/>
  <c r="F200" i="1"/>
  <c r="E200" i="1"/>
  <c r="G201" i="1" l="1"/>
  <c r="F201" i="1"/>
  <c r="D201" i="1"/>
  <c r="H201" i="1" s="1"/>
  <c r="C202" i="1"/>
  <c r="E201" i="1"/>
  <c r="E202" i="1" l="1"/>
  <c r="C203" i="1"/>
  <c r="F202" i="1"/>
  <c r="G202" i="1"/>
  <c r="D202" i="1"/>
  <c r="H202" i="1" s="1"/>
  <c r="G203" i="1" l="1"/>
  <c r="E203" i="1"/>
  <c r="F203" i="1"/>
  <c r="D203" i="1"/>
  <c r="H203" i="1" s="1"/>
  <c r="C204" i="1"/>
  <c r="E204" i="1" l="1"/>
  <c r="C205" i="1"/>
  <c r="D204" i="1"/>
  <c r="H204" i="1" s="1"/>
  <c r="F204" i="1"/>
  <c r="G204" i="1"/>
  <c r="G205" i="1" l="1"/>
  <c r="D205" i="1"/>
  <c r="H205" i="1" s="1"/>
  <c r="C206" i="1"/>
  <c r="E205" i="1"/>
  <c r="F205" i="1"/>
  <c r="E206" i="1" l="1"/>
  <c r="C207" i="1"/>
  <c r="D206" i="1"/>
  <c r="H206" i="1" s="1"/>
  <c r="F206" i="1"/>
  <c r="G206" i="1"/>
  <c r="G207" i="1" l="1"/>
  <c r="D207" i="1"/>
  <c r="H207" i="1" s="1"/>
  <c r="C208" i="1"/>
  <c r="E207" i="1"/>
  <c r="F207" i="1"/>
  <c r="E208" i="1" l="1"/>
  <c r="C209" i="1"/>
  <c r="G208" i="1"/>
  <c r="D208" i="1"/>
  <c r="H208" i="1" s="1"/>
  <c r="F208" i="1"/>
  <c r="G209" i="1" l="1"/>
  <c r="F209" i="1"/>
  <c r="D209" i="1"/>
  <c r="H209" i="1" s="1"/>
  <c r="C210" i="1"/>
  <c r="E209" i="1"/>
  <c r="E210" i="1" l="1"/>
  <c r="C211" i="1"/>
  <c r="F210" i="1"/>
  <c r="G210" i="1"/>
  <c r="D210" i="1"/>
  <c r="H210" i="1" s="1"/>
  <c r="G211" i="1" l="1"/>
  <c r="E211" i="1"/>
  <c r="F211" i="1"/>
  <c r="C212" i="1"/>
  <c r="D211" i="1"/>
  <c r="H211" i="1" l="1"/>
  <c r="E212" i="1"/>
  <c r="C213" i="1"/>
  <c r="D212" i="1"/>
  <c r="H212" i="1" s="1"/>
  <c r="F212" i="1"/>
  <c r="G212" i="1"/>
  <c r="G213" i="1" l="1"/>
  <c r="D213" i="1"/>
  <c r="H213" i="1" s="1"/>
  <c r="C214" i="1"/>
  <c r="E213" i="1"/>
  <c r="F213" i="1"/>
  <c r="E214" i="1" l="1"/>
  <c r="C215" i="1"/>
  <c r="D214" i="1"/>
  <c r="H214" i="1" s="1"/>
  <c r="F214" i="1"/>
  <c r="G214" i="1"/>
  <c r="G215" i="1" l="1"/>
  <c r="D215" i="1"/>
  <c r="H215" i="1" s="1"/>
  <c r="C216" i="1"/>
  <c r="E215" i="1"/>
  <c r="F215" i="1"/>
  <c r="E216" i="1" l="1"/>
  <c r="C217" i="1"/>
  <c r="G216" i="1"/>
  <c r="D216" i="1"/>
  <c r="H216" i="1" s="1"/>
  <c r="F216" i="1"/>
  <c r="G217" i="1" l="1"/>
  <c r="F217" i="1"/>
  <c r="D217" i="1"/>
  <c r="H217" i="1" s="1"/>
  <c r="C218" i="1"/>
  <c r="E217" i="1"/>
  <c r="E218" i="1" l="1"/>
  <c r="C219" i="1"/>
  <c r="F218" i="1"/>
  <c r="G218" i="1"/>
  <c r="D218" i="1"/>
  <c r="H218" i="1" s="1"/>
  <c r="G219" i="1" l="1"/>
  <c r="E219" i="1"/>
  <c r="F219" i="1"/>
  <c r="D219" i="1"/>
  <c r="H219" i="1" s="1"/>
  <c r="C220" i="1"/>
  <c r="E220" i="1" l="1"/>
  <c r="C221" i="1"/>
  <c r="D220" i="1"/>
  <c r="H220" i="1" s="1"/>
  <c r="F220" i="1"/>
  <c r="G220" i="1"/>
  <c r="G221" i="1" l="1"/>
  <c r="D221" i="1"/>
  <c r="H221" i="1" s="1"/>
  <c r="C222" i="1"/>
  <c r="E221" i="1"/>
  <c r="F221" i="1"/>
  <c r="E222" i="1" l="1"/>
  <c r="C223" i="1"/>
  <c r="D222" i="1"/>
  <c r="H222" i="1" s="1"/>
  <c r="F222" i="1"/>
  <c r="G222" i="1"/>
  <c r="G223" i="1" l="1"/>
  <c r="D223" i="1"/>
  <c r="H223" i="1" s="1"/>
  <c r="C224" i="1"/>
  <c r="E223" i="1"/>
  <c r="F223" i="1"/>
  <c r="E224" i="1" l="1"/>
  <c r="C225" i="1"/>
  <c r="G224" i="1"/>
  <c r="D224" i="1"/>
  <c r="H224" i="1" s="1"/>
  <c r="F224" i="1"/>
  <c r="G225" i="1" l="1"/>
  <c r="F225" i="1"/>
  <c r="D225" i="1"/>
  <c r="H225" i="1" s="1"/>
  <c r="C226" i="1"/>
  <c r="E225" i="1"/>
  <c r="E226" i="1" l="1"/>
  <c r="C227" i="1"/>
  <c r="F226" i="1"/>
  <c r="G226" i="1"/>
  <c r="D226" i="1"/>
  <c r="H226" i="1" s="1"/>
  <c r="G227" i="1" l="1"/>
  <c r="E227" i="1"/>
  <c r="F227" i="1"/>
  <c r="D227" i="1"/>
  <c r="H227" i="1" s="1"/>
  <c r="C228" i="1"/>
  <c r="E228" i="1" l="1"/>
  <c r="C229" i="1"/>
  <c r="D228" i="1"/>
  <c r="H228" i="1" s="1"/>
  <c r="F228" i="1"/>
  <c r="G228" i="1"/>
  <c r="G229" i="1" l="1"/>
  <c r="D229" i="1"/>
  <c r="H229" i="1" s="1"/>
  <c r="C230" i="1"/>
  <c r="E229" i="1"/>
  <c r="F229" i="1"/>
  <c r="E230" i="1" l="1"/>
  <c r="C231" i="1"/>
  <c r="D230" i="1"/>
  <c r="H230" i="1" s="1"/>
  <c r="F230" i="1"/>
  <c r="G230" i="1"/>
  <c r="G231" i="1" l="1"/>
  <c r="D231" i="1"/>
  <c r="H231" i="1" s="1"/>
  <c r="C232" i="1"/>
  <c r="E231" i="1"/>
  <c r="F231" i="1"/>
  <c r="E232" i="1" l="1"/>
  <c r="C233" i="1"/>
  <c r="G232" i="1"/>
  <c r="D232" i="1"/>
  <c r="H232" i="1" s="1"/>
  <c r="F232" i="1"/>
  <c r="G233" i="1" l="1"/>
  <c r="F233" i="1"/>
  <c r="D233" i="1"/>
  <c r="H233" i="1" s="1"/>
  <c r="C234" i="1"/>
  <c r="E233" i="1"/>
  <c r="E234" i="1" l="1"/>
  <c r="C235" i="1"/>
  <c r="F234" i="1"/>
  <c r="G234" i="1"/>
  <c r="D234" i="1"/>
  <c r="H234" i="1" s="1"/>
  <c r="G235" i="1" l="1"/>
  <c r="E235" i="1"/>
  <c r="F235" i="1"/>
  <c r="D235" i="1"/>
  <c r="H235" i="1" s="1"/>
  <c r="C236" i="1"/>
  <c r="E236" i="1" l="1"/>
  <c r="C237" i="1"/>
  <c r="D236" i="1"/>
  <c r="H236" i="1" s="1"/>
  <c r="F236" i="1"/>
  <c r="G236" i="1"/>
  <c r="G237" i="1" l="1"/>
  <c r="D237" i="1"/>
  <c r="H237" i="1" s="1"/>
  <c r="C238" i="1"/>
  <c r="E237" i="1"/>
  <c r="F237" i="1"/>
  <c r="E238" i="1" l="1"/>
  <c r="C239" i="1"/>
  <c r="D238" i="1"/>
  <c r="H238" i="1" s="1"/>
  <c r="F238" i="1"/>
  <c r="G238" i="1"/>
  <c r="G239" i="1" l="1"/>
  <c r="D239" i="1"/>
  <c r="H239" i="1" s="1"/>
  <c r="C240" i="1"/>
  <c r="E239" i="1"/>
  <c r="F239" i="1"/>
  <c r="E240" i="1" l="1"/>
  <c r="C241" i="1"/>
  <c r="G240" i="1"/>
  <c r="D240" i="1"/>
  <c r="H240" i="1" s="1"/>
  <c r="F240" i="1"/>
  <c r="G241" i="1" l="1"/>
  <c r="F241" i="1"/>
  <c r="D241" i="1"/>
  <c r="H241" i="1" s="1"/>
  <c r="C242" i="1"/>
  <c r="E241" i="1"/>
  <c r="E242" i="1" l="1"/>
  <c r="C243" i="1"/>
  <c r="F242" i="1"/>
  <c r="G242" i="1"/>
  <c r="D242" i="1"/>
  <c r="H242" i="1" s="1"/>
  <c r="G243" i="1" l="1"/>
  <c r="E243" i="1"/>
  <c r="F243" i="1"/>
  <c r="C244" i="1"/>
  <c r="D243" i="1"/>
  <c r="H243" i="1" l="1"/>
  <c r="E244" i="1"/>
  <c r="C245" i="1"/>
  <c r="D244" i="1"/>
  <c r="H244" i="1" s="1"/>
  <c r="F244" i="1"/>
  <c r="G244" i="1"/>
  <c r="G245" i="1" l="1"/>
  <c r="D245" i="1"/>
  <c r="H245" i="1" s="1"/>
  <c r="C246" i="1"/>
  <c r="E245" i="1"/>
  <c r="F245" i="1"/>
  <c r="E246" i="1" l="1"/>
  <c r="C247" i="1"/>
  <c r="D246" i="1"/>
  <c r="H246" i="1" s="1"/>
  <c r="F246" i="1"/>
  <c r="G246" i="1"/>
  <c r="G247" i="1" l="1"/>
  <c r="D247" i="1"/>
  <c r="H247" i="1" s="1"/>
  <c r="C248" i="1"/>
  <c r="E247" i="1"/>
  <c r="F247" i="1"/>
  <c r="E248" i="1" l="1"/>
  <c r="C249" i="1"/>
  <c r="G248" i="1"/>
  <c r="D248" i="1"/>
  <c r="H248" i="1" s="1"/>
  <c r="F248" i="1"/>
  <c r="G249" i="1" l="1"/>
  <c r="F249" i="1"/>
  <c r="D249" i="1"/>
  <c r="H249" i="1" s="1"/>
  <c r="C250" i="1"/>
  <c r="E249" i="1"/>
  <c r="E250" i="1" l="1"/>
  <c r="C251" i="1"/>
  <c r="F250" i="1"/>
  <c r="G250" i="1"/>
  <c r="D250" i="1"/>
  <c r="H250" i="1" s="1"/>
  <c r="G251" i="1" l="1"/>
  <c r="E251" i="1"/>
  <c r="F251" i="1"/>
  <c r="D251" i="1"/>
  <c r="H251" i="1" s="1"/>
  <c r="C252" i="1"/>
  <c r="E252" i="1" l="1"/>
  <c r="C253" i="1"/>
  <c r="D252" i="1"/>
  <c r="H252" i="1" s="1"/>
  <c r="F252" i="1"/>
  <c r="G252" i="1"/>
  <c r="G253" i="1" l="1"/>
  <c r="D253" i="1"/>
  <c r="H253" i="1" s="1"/>
  <c r="C254" i="1"/>
  <c r="E253" i="1"/>
  <c r="F253" i="1"/>
  <c r="E254" i="1" l="1"/>
  <c r="C255" i="1"/>
  <c r="D254" i="1"/>
  <c r="H254" i="1" s="1"/>
  <c r="F254" i="1"/>
  <c r="G254" i="1"/>
  <c r="G255" i="1" l="1"/>
  <c r="D255" i="1"/>
  <c r="H255" i="1" s="1"/>
  <c r="C256" i="1"/>
  <c r="E255" i="1"/>
  <c r="F255" i="1"/>
  <c r="E256" i="1" l="1"/>
  <c r="C257" i="1"/>
  <c r="G256" i="1"/>
  <c r="D256" i="1"/>
  <c r="H256" i="1" s="1"/>
  <c r="F256" i="1"/>
  <c r="G257" i="1" l="1"/>
  <c r="F257" i="1"/>
  <c r="D257" i="1"/>
  <c r="H257" i="1" s="1"/>
  <c r="C258" i="1"/>
  <c r="E257" i="1"/>
  <c r="E258" i="1" l="1"/>
  <c r="C259" i="1"/>
  <c r="F258" i="1"/>
  <c r="G258" i="1"/>
  <c r="D258" i="1"/>
  <c r="H258" i="1" s="1"/>
  <c r="G259" i="1" l="1"/>
  <c r="E259" i="1"/>
  <c r="F259" i="1"/>
  <c r="D259" i="1"/>
  <c r="H259" i="1" s="1"/>
  <c r="C260" i="1"/>
  <c r="E260" i="1" l="1"/>
  <c r="C261" i="1"/>
  <c r="D260" i="1"/>
  <c r="H260" i="1" s="1"/>
  <c r="F260" i="1"/>
  <c r="G260" i="1"/>
  <c r="G261" i="1" l="1"/>
  <c r="D261" i="1"/>
  <c r="H261" i="1" s="1"/>
  <c r="C262" i="1"/>
  <c r="E261" i="1"/>
  <c r="F261" i="1"/>
  <c r="E262" i="1" l="1"/>
  <c r="C263" i="1"/>
  <c r="D262" i="1"/>
  <c r="H262" i="1" s="1"/>
  <c r="F262" i="1"/>
  <c r="G262" i="1"/>
  <c r="G263" i="1" l="1"/>
  <c r="D263" i="1"/>
  <c r="H263" i="1" s="1"/>
  <c r="C264" i="1"/>
  <c r="E263" i="1"/>
  <c r="F263" i="1"/>
  <c r="E264" i="1" l="1"/>
  <c r="C265" i="1"/>
  <c r="G264" i="1"/>
  <c r="D264" i="1"/>
  <c r="H264" i="1" s="1"/>
  <c r="F264" i="1"/>
  <c r="G265" i="1" l="1"/>
  <c r="F265" i="1"/>
  <c r="D265" i="1"/>
  <c r="H265" i="1" s="1"/>
  <c r="C266" i="1"/>
  <c r="E265" i="1"/>
  <c r="E266" i="1" l="1"/>
  <c r="C267" i="1"/>
  <c r="F266" i="1"/>
  <c r="G266" i="1"/>
  <c r="D266" i="1"/>
  <c r="H266" i="1" s="1"/>
  <c r="G267" i="1" l="1"/>
  <c r="E267" i="1"/>
  <c r="F267" i="1"/>
  <c r="D267" i="1"/>
  <c r="H267" i="1" s="1"/>
  <c r="C268" i="1"/>
  <c r="E268" i="1" l="1"/>
  <c r="C269" i="1"/>
  <c r="D268" i="1"/>
  <c r="H268" i="1" s="1"/>
  <c r="F268" i="1"/>
  <c r="G268" i="1"/>
  <c r="G269" i="1" l="1"/>
  <c r="D269" i="1"/>
  <c r="H269" i="1" s="1"/>
  <c r="C270" i="1"/>
  <c r="E269" i="1"/>
  <c r="F269" i="1"/>
  <c r="E270" i="1" l="1"/>
  <c r="C271" i="1"/>
  <c r="D270" i="1"/>
  <c r="H270" i="1" s="1"/>
  <c r="F270" i="1"/>
  <c r="G270" i="1"/>
  <c r="G271" i="1" l="1"/>
  <c r="D271" i="1"/>
  <c r="H271" i="1" s="1"/>
  <c r="C272" i="1"/>
  <c r="E271" i="1"/>
  <c r="F271" i="1"/>
  <c r="E272" i="1" l="1"/>
  <c r="C273" i="1"/>
  <c r="G272" i="1"/>
  <c r="D272" i="1"/>
  <c r="H272" i="1" s="1"/>
  <c r="F272" i="1"/>
  <c r="G273" i="1" l="1"/>
  <c r="F273" i="1"/>
  <c r="D273" i="1"/>
  <c r="H273" i="1" s="1"/>
  <c r="C274" i="1"/>
  <c r="E273" i="1"/>
  <c r="E274" i="1" l="1"/>
  <c r="C275" i="1"/>
  <c r="F274" i="1"/>
  <c r="G274" i="1"/>
  <c r="D274" i="1"/>
  <c r="H274" i="1" s="1"/>
  <c r="G275" i="1" l="1"/>
  <c r="E275" i="1"/>
  <c r="F275" i="1"/>
  <c r="C276" i="1"/>
  <c r="D275" i="1"/>
  <c r="H275" i="1" s="1"/>
  <c r="E276" i="1" l="1"/>
  <c r="C277" i="1"/>
  <c r="D276" i="1"/>
  <c r="H276" i="1" s="1"/>
  <c r="F276" i="1"/>
  <c r="G276" i="1"/>
  <c r="G277" i="1" l="1"/>
  <c r="D277" i="1"/>
  <c r="H277" i="1" s="1"/>
  <c r="C278" i="1"/>
  <c r="E277" i="1"/>
  <c r="F277" i="1"/>
  <c r="E278" i="1" l="1"/>
  <c r="C279" i="1"/>
  <c r="D278" i="1"/>
  <c r="H278" i="1" s="1"/>
  <c r="F278" i="1"/>
  <c r="G278" i="1"/>
  <c r="G279" i="1" l="1"/>
  <c r="D279" i="1"/>
  <c r="H279" i="1" s="1"/>
  <c r="C280" i="1"/>
  <c r="E279" i="1"/>
  <c r="F279" i="1"/>
  <c r="E280" i="1" l="1"/>
  <c r="C281" i="1"/>
  <c r="G280" i="1"/>
  <c r="D280" i="1"/>
  <c r="H280" i="1" s="1"/>
  <c r="F280" i="1"/>
  <c r="G281" i="1" l="1"/>
  <c r="F281" i="1"/>
  <c r="D281" i="1"/>
  <c r="H281" i="1" s="1"/>
  <c r="C282" i="1"/>
  <c r="E281" i="1"/>
  <c r="E282" i="1" l="1"/>
  <c r="C283" i="1"/>
  <c r="F282" i="1"/>
  <c r="G282" i="1"/>
  <c r="D282" i="1"/>
  <c r="H282" i="1" s="1"/>
  <c r="G283" i="1" l="1"/>
  <c r="E283" i="1"/>
  <c r="F283" i="1"/>
  <c r="D283" i="1"/>
  <c r="C284" i="1"/>
  <c r="H283" i="1" l="1"/>
  <c r="E284" i="1"/>
  <c r="C285" i="1"/>
  <c r="D284" i="1"/>
  <c r="H284" i="1" s="1"/>
  <c r="F284" i="1"/>
  <c r="G284" i="1"/>
  <c r="G285" i="1" l="1"/>
  <c r="D285" i="1"/>
  <c r="H285" i="1" s="1"/>
  <c r="C286" i="1"/>
  <c r="E285" i="1"/>
  <c r="F285" i="1"/>
  <c r="E286" i="1" l="1"/>
  <c r="C287" i="1"/>
  <c r="D286" i="1"/>
  <c r="H286" i="1" s="1"/>
  <c r="F286" i="1"/>
  <c r="G286" i="1"/>
  <c r="G287" i="1" l="1"/>
  <c r="D287" i="1"/>
  <c r="H287" i="1" s="1"/>
  <c r="C288" i="1"/>
  <c r="E287" i="1"/>
  <c r="F287" i="1"/>
  <c r="E288" i="1" l="1"/>
  <c r="C289" i="1"/>
  <c r="G288" i="1"/>
  <c r="D288" i="1"/>
  <c r="H288" i="1" s="1"/>
  <c r="F288" i="1"/>
  <c r="G289" i="1" l="1"/>
  <c r="F289" i="1"/>
  <c r="D289" i="1"/>
  <c r="H289" i="1" s="1"/>
  <c r="C290" i="1"/>
  <c r="E289" i="1"/>
  <c r="E290" i="1" l="1"/>
  <c r="C291" i="1"/>
  <c r="F290" i="1"/>
  <c r="G290" i="1"/>
  <c r="D290" i="1"/>
  <c r="H290" i="1" s="1"/>
  <c r="G291" i="1" l="1"/>
  <c r="E291" i="1"/>
  <c r="F291" i="1"/>
  <c r="D291" i="1"/>
  <c r="H291" i="1" s="1"/>
  <c r="C292" i="1"/>
  <c r="E292" i="1" l="1"/>
  <c r="C293" i="1"/>
  <c r="D292" i="1"/>
  <c r="H292" i="1" s="1"/>
  <c r="F292" i="1"/>
  <c r="G292" i="1"/>
  <c r="G293" i="1" l="1"/>
  <c r="D293" i="1"/>
  <c r="H293" i="1" s="1"/>
  <c r="C294" i="1"/>
  <c r="E293" i="1"/>
  <c r="F293" i="1"/>
  <c r="E294" i="1" l="1"/>
  <c r="C295" i="1"/>
  <c r="D294" i="1"/>
  <c r="H294" i="1" s="1"/>
  <c r="F294" i="1"/>
  <c r="G294" i="1"/>
  <c r="G295" i="1" l="1"/>
  <c r="D295" i="1"/>
  <c r="H295" i="1" s="1"/>
  <c r="C296" i="1"/>
  <c r="E295" i="1"/>
  <c r="F295" i="1"/>
  <c r="E296" i="1" l="1"/>
  <c r="C297" i="1"/>
  <c r="G296" i="1"/>
  <c r="D296" i="1"/>
  <c r="H296" i="1" s="1"/>
  <c r="F296" i="1"/>
  <c r="G297" i="1" l="1"/>
  <c r="F297" i="1"/>
  <c r="D297" i="1"/>
  <c r="H297" i="1" s="1"/>
  <c r="C298" i="1"/>
  <c r="E297" i="1"/>
  <c r="E298" i="1" l="1"/>
  <c r="C299" i="1"/>
  <c r="F298" i="1"/>
  <c r="G298" i="1"/>
  <c r="D298" i="1"/>
  <c r="H298" i="1" s="1"/>
  <c r="G299" i="1" l="1"/>
  <c r="E299" i="1"/>
  <c r="F299" i="1"/>
  <c r="D299" i="1"/>
  <c r="H299" i="1" s="1"/>
  <c r="C300" i="1"/>
  <c r="E300" i="1" l="1"/>
  <c r="C301" i="1"/>
  <c r="D300" i="1"/>
  <c r="H300" i="1" s="1"/>
  <c r="F300" i="1"/>
  <c r="G300" i="1"/>
  <c r="G301" i="1" l="1"/>
  <c r="D301" i="1"/>
  <c r="H301" i="1" s="1"/>
  <c r="C302" i="1"/>
  <c r="E301" i="1"/>
  <c r="F301" i="1"/>
  <c r="E302" i="1" l="1"/>
  <c r="C303" i="1"/>
  <c r="D302" i="1"/>
  <c r="H302" i="1" s="1"/>
  <c r="F302" i="1"/>
  <c r="G302" i="1"/>
  <c r="G303" i="1" l="1"/>
  <c r="D303" i="1"/>
  <c r="H303" i="1" s="1"/>
  <c r="C304" i="1"/>
  <c r="E303" i="1"/>
  <c r="F303" i="1"/>
  <c r="E304" i="1" l="1"/>
  <c r="C305" i="1"/>
  <c r="G304" i="1"/>
  <c r="D304" i="1"/>
  <c r="H304" i="1" s="1"/>
  <c r="F304" i="1"/>
  <c r="G305" i="1" l="1"/>
  <c r="F305" i="1"/>
  <c r="D305" i="1"/>
  <c r="H305" i="1" s="1"/>
  <c r="C306" i="1"/>
  <c r="E305" i="1"/>
  <c r="E306" i="1" l="1"/>
  <c r="C307" i="1"/>
  <c r="F306" i="1"/>
  <c r="G306" i="1"/>
  <c r="D306" i="1"/>
  <c r="H306" i="1" s="1"/>
  <c r="G307" i="1" l="1"/>
  <c r="E307" i="1"/>
  <c r="F307" i="1"/>
  <c r="C308" i="1"/>
  <c r="D307" i="1"/>
  <c r="H307" i="1" s="1"/>
  <c r="E308" i="1" l="1"/>
  <c r="D308" i="1"/>
  <c r="H308" i="1" s="1"/>
  <c r="F308" i="1"/>
  <c r="G308" i="1"/>
</calcChain>
</file>

<file path=xl/sharedStrings.xml><?xml version="1.0" encoding="utf-8"?>
<sst xmlns="http://schemas.openxmlformats.org/spreadsheetml/2006/main" count="41" uniqueCount="37">
  <si>
    <t>DEZE SHEET VERBERGEN EN VERSLEUTELEN</t>
  </si>
  <si>
    <t>-</t>
  </si>
  <si>
    <t>y-lijn</t>
  </si>
  <si>
    <t>x-lijn</t>
  </si>
  <si>
    <t>bouwwerkfase</t>
  </si>
  <si>
    <t>m2</t>
  </si>
  <si>
    <r>
      <t>m</t>
    </r>
    <r>
      <rPr>
        <vertAlign val="superscript"/>
        <sz val="9"/>
        <rFont val="Arial"/>
        <family val="2"/>
      </rPr>
      <t>2</t>
    </r>
  </si>
  <si>
    <t>Gebruiksfunctie</t>
  </si>
  <si>
    <t>nieuwbouw</t>
  </si>
  <si>
    <t>industriefunctie</t>
  </si>
  <si>
    <t>bestaande bouw</t>
  </si>
  <si>
    <t>Pnorm</t>
  </si>
  <si>
    <t>A</t>
  </si>
  <si>
    <t>Industriefunctie, nieuwbouw</t>
  </si>
  <si>
    <t>Industriefunctie, bestaande bouw</t>
  </si>
  <si>
    <t>Overige niet-slaapfuncties, nieuwbouw</t>
  </si>
  <si>
    <t>Overige niet-slaapfuncties, bestaande bouw</t>
  </si>
  <si>
    <t>punt</t>
  </si>
  <si>
    <t>overige niet-slaapfuncties</t>
  </si>
  <si>
    <r>
      <t xml:space="preserve">bepaling van de normkans, </t>
    </r>
    <r>
      <rPr>
        <b/>
        <i/>
        <sz val="12"/>
        <rFont val="Arial"/>
        <family val="2"/>
      </rPr>
      <t>P</t>
    </r>
    <r>
      <rPr>
        <b/>
        <vertAlign val="subscript"/>
        <sz val="12"/>
        <rFont val="Arial"/>
        <family val="2"/>
      </rPr>
      <t>norm</t>
    </r>
  </si>
  <si>
    <t>keuze</t>
  </si>
  <si>
    <r>
      <t xml:space="preserve">bepaling van de normkans, </t>
    </r>
    <r>
      <rPr>
        <i/>
        <sz val="9"/>
        <rFont val="Arial"/>
        <family val="2"/>
      </rPr>
      <t>P</t>
    </r>
    <r>
      <rPr>
        <vertAlign val="subscript"/>
        <sz val="9"/>
        <rFont val="Arial"/>
        <family val="2"/>
      </rPr>
      <t>norm</t>
    </r>
  </si>
  <si>
    <t>NEN 6079+C1:2016</t>
  </si>
  <si>
    <r>
      <t>gebruiksoppervlakte NEN 6079-compartiment (</t>
    </r>
    <r>
      <rPr>
        <i/>
        <sz val="9"/>
        <rFont val="Arial"/>
        <family val="2"/>
      </rPr>
      <t>A</t>
    </r>
    <r>
      <rPr>
        <sz val="9"/>
        <rFont val="Arial"/>
        <family val="2"/>
      </rPr>
      <t>)</t>
    </r>
  </si>
  <si>
    <t>Industriefunctie</t>
  </si>
  <si>
    <t>Overige niet-slaapfuncties</t>
  </si>
  <si>
    <t>Nieuwbouw</t>
  </si>
  <si>
    <t>Bouwwerkfase</t>
  </si>
  <si>
    <t>Totale gebruiksoppervlakte</t>
  </si>
  <si>
    <r>
      <t xml:space="preserve">bepaling van de samengestelde normkans, </t>
    </r>
    <r>
      <rPr>
        <b/>
        <i/>
        <sz val="9"/>
        <rFont val="Arial"/>
        <family val="2"/>
      </rPr>
      <t>P</t>
    </r>
    <r>
      <rPr>
        <b/>
        <vertAlign val="subscript"/>
        <sz val="9"/>
        <rFont val="Arial"/>
        <family val="2"/>
      </rPr>
      <t xml:space="preserve">norm </t>
    </r>
  </si>
  <si>
    <r>
      <t xml:space="preserve">Gebruiksoppervlakte </t>
    </r>
    <r>
      <rPr>
        <b/>
        <sz val="9"/>
        <rFont val="Arial"/>
        <family val="2"/>
      </rPr>
      <t>overige niet-slaapfunctie</t>
    </r>
  </si>
  <si>
    <r>
      <t xml:space="preserve">Bepaling van de samengestelde normkans, </t>
    </r>
    <r>
      <rPr>
        <i/>
        <sz val="9"/>
        <rFont val="Arial"/>
        <family val="2"/>
      </rPr>
      <t>P</t>
    </r>
    <r>
      <rPr>
        <vertAlign val="subscript"/>
        <sz val="9"/>
        <rFont val="Arial"/>
        <family val="2"/>
      </rPr>
      <t>norm</t>
    </r>
  </si>
  <si>
    <t>disclaimer</t>
  </si>
  <si>
    <t xml:space="preserve">De berekening van de normcurve is gebaseerd op NEN 6079+C1/A1:2018 die in juni 2018 is gepubliceerd door NEN. CBRA bv 
aanvaart geen aansprakelijkheid voor eventuele onjuistheden in of ongewenste effecten door gebruik van de berekeningstool.
</t>
  </si>
  <si>
    <t>copyright</t>
  </si>
  <si>
    <t>Het copyright van de berekeningstool berust bij CBRA bv</t>
  </si>
  <si>
    <r>
      <t xml:space="preserve">Gebruiksoppervlakte </t>
    </r>
    <r>
      <rPr>
        <b/>
        <sz val="9"/>
        <rFont val="Arial"/>
        <family val="2"/>
      </rPr>
      <t>industriefunctie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</si>
</sst>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_-* #,##0_-;\-* #,##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b/>
      <vertAlign val="subscript"/>
      <sz val="12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vertAlign val="subscript"/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i/>
      <sz val="9"/>
      <color theme="7" tint="0.79998168889431442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6" fillId="0" borderId="0"/>
    <xf numFmtId="0" fontId="2" fillId="0" borderId="0"/>
    <xf numFmtId="0" fontId="1" fillId="0" borderId="0"/>
  </cellStyleXfs>
  <cellXfs count="84">
    <xf numFmtId="0" fontId="0" fillId="0" borderId="0" xfId="0"/>
    <xf numFmtId="165" fontId="0" fillId="0" borderId="0" xfId="0" applyNumberFormat="1"/>
    <xf numFmtId="0" fontId="3" fillId="0" borderId="0" xfId="0" applyFont="1"/>
    <xf numFmtId="0" fontId="0" fillId="2" borderId="0" xfId="0" applyFill="1"/>
    <xf numFmtId="0" fontId="5" fillId="0" borderId="0" xfId="0" applyFont="1"/>
    <xf numFmtId="0" fontId="10" fillId="3" borderId="0" xfId="0" applyFont="1" applyFill="1" applyBorder="1"/>
    <xf numFmtId="0" fontId="0" fillId="3" borderId="1" xfId="0" applyFill="1" applyBorder="1"/>
    <xf numFmtId="0" fontId="11" fillId="3" borderId="2" xfId="0" applyFont="1" applyFill="1" applyBorder="1"/>
    <xf numFmtId="0" fontId="0" fillId="3" borderId="2" xfId="0" applyFill="1" applyBorder="1"/>
    <xf numFmtId="0" fontId="4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/>
    </xf>
    <xf numFmtId="0" fontId="6" fillId="3" borderId="0" xfId="0" applyNumberFormat="1" applyFont="1" applyFill="1" applyBorder="1"/>
    <xf numFmtId="1" fontId="6" fillId="3" borderId="0" xfId="1" applyNumberFormat="1" applyFont="1" applyFill="1" applyBorder="1" applyAlignment="1">
      <alignment horizontal="right"/>
    </xf>
    <xf numFmtId="0" fontId="5" fillId="3" borderId="5" xfId="0" applyFont="1" applyFill="1" applyBorder="1"/>
    <xf numFmtId="0" fontId="5" fillId="3" borderId="0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0" xfId="0" applyFill="1"/>
    <xf numFmtId="2" fontId="6" fillId="3" borderId="0" xfId="1" applyNumberFormat="1" applyFont="1" applyFill="1" applyBorder="1" applyAlignment="1">
      <alignment horizontal="right" vertical="center"/>
    </xf>
    <xf numFmtId="0" fontId="0" fillId="0" borderId="0" xfId="0" applyFill="1"/>
    <xf numFmtId="0" fontId="5" fillId="0" borderId="0" xfId="0" applyFont="1" applyFill="1"/>
    <xf numFmtId="166" fontId="6" fillId="5" borderId="9" xfId="1" applyNumberFormat="1" applyFont="1" applyFill="1" applyBorder="1" applyAlignment="1" applyProtection="1">
      <alignment horizontal="left" vertical="center"/>
      <protection locked="0"/>
    </xf>
    <xf numFmtId="0" fontId="0" fillId="6" borderId="0" xfId="0" applyFill="1"/>
    <xf numFmtId="0" fontId="5" fillId="6" borderId="0" xfId="0" applyFont="1" applyFill="1"/>
    <xf numFmtId="1" fontId="0" fillId="0" borderId="0" xfId="0" applyNumberFormat="1"/>
    <xf numFmtId="0" fontId="6" fillId="3" borderId="0" xfId="0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center"/>
    </xf>
    <xf numFmtId="165" fontId="15" fillId="3" borderId="0" xfId="1" applyNumberFormat="1" applyFont="1" applyFill="1" applyBorder="1" applyAlignment="1">
      <alignment horizontal="right" vertical="center"/>
    </xf>
    <xf numFmtId="0" fontId="6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0" xfId="0" applyFont="1" applyFill="1" applyBorder="1"/>
    <xf numFmtId="0" fontId="6" fillId="2" borderId="5" xfId="0" applyFont="1" applyFill="1" applyBorder="1"/>
    <xf numFmtId="0" fontId="15" fillId="5" borderId="0" xfId="0" applyFont="1" applyFill="1" applyBorder="1"/>
    <xf numFmtId="0" fontId="6" fillId="5" borderId="0" xfId="0" applyFont="1" applyFill="1" applyBorder="1"/>
    <xf numFmtId="0" fontId="18" fillId="5" borderId="0" xfId="0" applyFont="1" applyFill="1" applyBorder="1"/>
    <xf numFmtId="0" fontId="6" fillId="5" borderId="0" xfId="0" applyFont="1" applyFill="1" applyBorder="1" applyAlignment="1">
      <alignment vertical="center"/>
    </xf>
    <xf numFmtId="3" fontId="7" fillId="5" borderId="0" xfId="0" applyNumberFormat="1" applyFont="1" applyFill="1" applyBorder="1" applyAlignment="1">
      <alignment horizontal="center" vertical="center" wrapText="1" shrinkToFit="1"/>
    </xf>
    <xf numFmtId="165" fontId="7" fillId="5" borderId="0" xfId="0" applyNumberFormat="1" applyFont="1" applyFill="1" applyBorder="1" applyAlignment="1">
      <alignment horizontal="center" vertical="center" wrapText="1" shrinkToFit="1"/>
    </xf>
    <xf numFmtId="0" fontId="7" fillId="5" borderId="0" xfId="0" applyFont="1" applyFill="1" applyBorder="1" applyAlignment="1">
      <alignment horizontal="left" vertical="top" wrapText="1" shrinkToFit="1"/>
    </xf>
    <xf numFmtId="0" fontId="19" fillId="5" borderId="0" xfId="0" applyFont="1" applyFill="1" applyBorder="1" applyAlignment="1">
      <alignment horizontal="left" vertical="top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19" fillId="5" borderId="0" xfId="0" applyFont="1" applyFill="1" applyBorder="1"/>
    <xf numFmtId="2" fontId="6" fillId="5" borderId="0" xfId="1" applyNumberFormat="1" applyFont="1" applyFill="1" applyBorder="1" applyAlignment="1">
      <alignment horizontal="right" vertical="center"/>
    </xf>
    <xf numFmtId="0" fontId="6" fillId="5" borderId="0" xfId="0" applyNumberFormat="1" applyFont="1" applyFill="1" applyBorder="1"/>
    <xf numFmtId="1" fontId="6" fillId="5" borderId="0" xfId="1" applyNumberFormat="1" applyFont="1" applyFill="1" applyBorder="1" applyAlignment="1">
      <alignment horizontal="right"/>
    </xf>
    <xf numFmtId="0" fontId="6" fillId="5" borderId="4" xfId="0" applyFont="1" applyFill="1" applyBorder="1"/>
    <xf numFmtId="0" fontId="6" fillId="5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14" fillId="3" borderId="0" xfId="0" applyFont="1" applyFill="1" applyBorder="1" applyAlignment="1">
      <alignment horizontal="left" vertical="top" wrapText="1" shrinkToFi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5" borderId="4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horizontal="center" vertical="top" wrapText="1"/>
    </xf>
    <xf numFmtId="0" fontId="21" fillId="5" borderId="5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 vertical="top" wrapText="1"/>
    </xf>
    <xf numFmtId="0" fontId="21" fillId="5" borderId="7" xfId="0" applyFont="1" applyFill="1" applyBorder="1" applyAlignment="1">
      <alignment horizontal="center" vertical="top" wrapText="1"/>
    </xf>
    <xf numFmtId="0" fontId="21" fillId="5" borderId="8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66" fontId="7" fillId="5" borderId="0" xfId="0" applyNumberFormat="1" applyFont="1" applyFill="1" applyBorder="1" applyAlignment="1">
      <alignment horizontal="center" vertical="top" wrapText="1" shrinkToFit="1"/>
    </xf>
    <xf numFmtId="0" fontId="7" fillId="5" borderId="0" xfId="0" applyFont="1" applyFill="1" applyBorder="1" applyAlignment="1">
      <alignment horizontal="center" vertical="top" wrapText="1" shrinkToFit="1"/>
    </xf>
    <xf numFmtId="0" fontId="6" fillId="5" borderId="0" xfId="0" applyFont="1" applyFill="1" applyBorder="1" applyAlignment="1">
      <alignment horizontal="center"/>
    </xf>
    <xf numFmtId="0" fontId="6" fillId="5" borderId="0" xfId="0" applyNumberFormat="1" applyFont="1" applyFill="1" applyBorder="1" applyAlignment="1">
      <alignment horizontal="center"/>
    </xf>
    <xf numFmtId="166" fontId="15" fillId="5" borderId="0" xfId="0" applyNumberFormat="1" applyFont="1" applyFill="1" applyBorder="1" applyAlignment="1">
      <alignment horizontal="right" wrapText="1" shrinkToFit="1"/>
    </xf>
    <xf numFmtId="166" fontId="6" fillId="5" borderId="9" xfId="1" applyNumberFormat="1" applyFont="1" applyFill="1" applyBorder="1" applyAlignment="1" applyProtection="1">
      <alignment horizontal="right"/>
      <protection locked="0"/>
    </xf>
    <xf numFmtId="166" fontId="6" fillId="5" borderId="9" xfId="1" applyNumberFormat="1" applyFont="1" applyFill="1" applyBorder="1" applyAlignment="1" applyProtection="1">
      <alignment horizontal="left"/>
      <protection locked="0"/>
    </xf>
    <xf numFmtId="165" fontId="15" fillId="5" borderId="0" xfId="1" applyNumberFormat="1" applyFont="1" applyFill="1" applyBorder="1" applyAlignment="1">
      <alignment horizontal="right"/>
    </xf>
  </cellXfs>
  <cellStyles count="6">
    <cellStyle name="Komma" xfId="1" builtinId="3"/>
    <cellStyle name="Normal 2" xfId="4" xr:uid="{00000000-0005-0000-0000-000001000000}"/>
    <cellStyle name="Standaard" xfId="0" builtinId="0"/>
    <cellStyle name="Standaard 2" xfId="2" xr:uid="{00000000-0005-0000-0000-000003000000}"/>
    <cellStyle name="Standaard 3" xfId="3" xr:uid="{00000000-0005-0000-0000-000004000000}"/>
    <cellStyle name="Standaard 4" xfId="5" xr:uid="{00000000-0005-0000-0000-000005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0487804878049"/>
          <c:y val="6.8396305180739123E-2"/>
          <c:w val="0.83689024390243905"/>
          <c:h val="0.77358579652698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Pnorm!$D$60</c:f>
              <c:strCache>
                <c:ptCount val="1"/>
                <c:pt idx="0">
                  <c:v>Industriefunctie, nieuwbouw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Pnorm!$C$66:$C$308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Pnorm!$D$66:$D$308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0.3952</c:v>
                </c:pt>
                <c:pt idx="18">
                  <c:v>0.39040000000000002</c:v>
                </c:pt>
                <c:pt idx="19">
                  <c:v>0.38560000000000005</c:v>
                </c:pt>
                <c:pt idx="20">
                  <c:v>0.38080000000000003</c:v>
                </c:pt>
                <c:pt idx="21">
                  <c:v>0.376</c:v>
                </c:pt>
                <c:pt idx="22">
                  <c:v>0.37119999999999997</c:v>
                </c:pt>
                <c:pt idx="23">
                  <c:v>0.3664</c:v>
                </c:pt>
                <c:pt idx="24">
                  <c:v>0.36160000000000003</c:v>
                </c:pt>
                <c:pt idx="25">
                  <c:v>0.35680000000000001</c:v>
                </c:pt>
                <c:pt idx="26">
                  <c:v>0.35199999999999998</c:v>
                </c:pt>
                <c:pt idx="27">
                  <c:v>0.34720000000000001</c:v>
                </c:pt>
                <c:pt idx="28">
                  <c:v>0.34240000000000004</c:v>
                </c:pt>
                <c:pt idx="29">
                  <c:v>0.33760000000000001</c:v>
                </c:pt>
                <c:pt idx="30">
                  <c:v>0.33279999999999998</c:v>
                </c:pt>
                <c:pt idx="31">
                  <c:v>0.32800000000000001</c:v>
                </c:pt>
                <c:pt idx="32">
                  <c:v>0.32320000000000004</c:v>
                </c:pt>
                <c:pt idx="33">
                  <c:v>0.31840000000000002</c:v>
                </c:pt>
                <c:pt idx="34">
                  <c:v>0.31359999999999999</c:v>
                </c:pt>
                <c:pt idx="35">
                  <c:v>0.30880000000000002</c:v>
                </c:pt>
                <c:pt idx="36">
                  <c:v>0.30400000000000005</c:v>
                </c:pt>
                <c:pt idx="37">
                  <c:v>0.29920000000000002</c:v>
                </c:pt>
                <c:pt idx="38">
                  <c:v>0.2944</c:v>
                </c:pt>
                <c:pt idx="39">
                  <c:v>0.28960000000000002</c:v>
                </c:pt>
                <c:pt idx="40">
                  <c:v>0.28480000000000005</c:v>
                </c:pt>
                <c:pt idx="41">
                  <c:v>0.27999332192123061</c:v>
                </c:pt>
                <c:pt idx="42">
                  <c:v>0.27368908373870582</c:v>
                </c:pt>
                <c:pt idx="43">
                  <c:v>0.26764512229391607</c:v>
                </c:pt>
                <c:pt idx="44">
                  <c:v>0.26184599046185336</c:v>
                </c:pt>
                <c:pt idx="45">
                  <c:v>0.25627742658399993</c:v>
                </c:pt>
                <c:pt idx="46">
                  <c:v>0.2509262436196687</c:v>
                </c:pt>
                <c:pt idx="47">
                  <c:v>0.24578023045425126</c:v>
                </c:pt>
                <c:pt idx="48">
                  <c:v>0.24082806384148786</c:v>
                </c:pt>
                <c:pt idx="49">
                  <c:v>0.23605922967057111</c:v>
                </c:pt>
                <c:pt idx="50">
                  <c:v>0.23146395242951467</c:v>
                </c:pt>
                <c:pt idx="51">
                  <c:v>0.22703313188931148</c:v>
                </c:pt>
                <c:pt idx="52">
                  <c:v>0.22275828616357271</c:v>
                </c:pt>
                <c:pt idx="53">
                  <c:v>0.21863150040932341</c:v>
                </c:pt>
                <c:pt idx="54">
                  <c:v>0.21464538052950458</c:v>
                </c:pt>
                <c:pt idx="55">
                  <c:v>0.21079301131906297</c:v>
                </c:pt>
                <c:pt idx="56">
                  <c:v>0.2070679185664194</c:v>
                </c:pt>
                <c:pt idx="57">
                  <c:v>0.20346403468229995</c:v>
                </c:pt>
                <c:pt idx="58">
                  <c:v>0.19997566747994502</c:v>
                </c:pt>
                <c:pt idx="59">
                  <c:v>0.19659747177570092</c:v>
                </c:pt>
                <c:pt idx="60">
                  <c:v>0.19332442351806894</c:v>
                </c:pt>
                <c:pt idx="61">
                  <c:v>0.19015179618722147</c:v>
                </c:pt>
                <c:pt idx="62">
                  <c:v>0.18707513923659633</c:v>
                </c:pt>
                <c:pt idx="63">
                  <c:v>0.1840902583739836</c:v>
                </c:pt>
                <c:pt idx="64">
                  <c:v>0.18119319750213325</c:v>
                </c:pt>
                <c:pt idx="65">
                  <c:v>0.17838022215869667</c:v>
                </c:pt>
                <c:pt idx="66">
                  <c:v>0.17564780431271712</c:v>
                </c:pt>
                <c:pt idx="67">
                  <c:v>0.17299260839016714</c:v>
                </c:pt>
                <c:pt idx="68">
                  <c:v>0.17041147841452964</c:v>
                </c:pt>
                <c:pt idx="69">
                  <c:v>0.16790142616030118</c:v>
                </c:pt>
                <c:pt idx="70">
                  <c:v>0.16545962022783592</c:v>
                </c:pt>
                <c:pt idx="71">
                  <c:v>0.16308337595726158</c:v>
                </c:pt>
                <c:pt idx="72">
                  <c:v>0.16077014610747337</c:v>
                </c:pt>
                <c:pt idx="73">
                  <c:v>0.1585175122335504</c:v>
                </c:pt>
                <c:pt idx="74">
                  <c:v>0.15632317670249432</c:v>
                </c:pt>
                <c:pt idx="75">
                  <c:v>0.15418495529299742</c:v>
                </c:pt>
                <c:pt idx="76">
                  <c:v>0.15210077033016067</c:v>
                </c:pt>
                <c:pt idx="77">
                  <c:v>0.14711397058420783</c:v>
                </c:pt>
                <c:pt idx="78">
                  <c:v>0.14242436515616475</c:v>
                </c:pt>
                <c:pt idx="79">
                  <c:v>0.13800670454683028</c:v>
                </c:pt>
                <c:pt idx="80">
                  <c:v>0.13383849120698837</c:v>
                </c:pt>
                <c:pt idx="81">
                  <c:v>0.12989961685596224</c:v>
                </c:pt>
                <c:pt idx="82">
                  <c:v>0.12617205545472615</c:v>
                </c:pt>
                <c:pt idx="83">
                  <c:v>0.1226396021463167</c:v>
                </c:pt>
                <c:pt idx="84">
                  <c:v>0.11928765035260698</c:v>
                </c:pt>
                <c:pt idx="85">
                  <c:v>0.11610300069426296</c:v>
                </c:pt>
                <c:pt idx="86">
                  <c:v>0.11307369657171221</c:v>
                </c:pt>
                <c:pt idx="87">
                  <c:v>0.11018888217826149</c:v>
                </c:pt>
                <c:pt idx="88">
                  <c:v>0.10743867946448905</c:v>
                </c:pt>
                <c:pt idx="89">
                  <c:v>0.10481408117563219</c:v>
                </c:pt>
                <c:pt idx="90">
                  <c:v>0.10230685757161384</c:v>
                </c:pt>
                <c:pt idx="91">
                  <c:v>9.9909474836299639E-2</c:v>
                </c:pt>
                <c:pt idx="92">
                  <c:v>9.7615023507009249E-2</c:v>
                </c:pt>
                <c:pt idx="93">
                  <c:v>9.5417155521593286E-2</c:v>
                </c:pt>
                <c:pt idx="94">
                  <c:v>9.3310028699923622E-2</c:v>
                </c:pt>
                <c:pt idx="95">
                  <c:v>9.1288257658304478E-2</c:v>
                </c:pt>
                <c:pt idx="96">
                  <c:v>8.9346870306252324E-2</c:v>
                </c:pt>
                <c:pt idx="97">
                  <c:v>8.7481269200950076E-2</c:v>
                </c:pt>
                <c:pt idx="98">
                  <c:v>8.568719714000686E-2</c:v>
                </c:pt>
                <c:pt idx="99">
                  <c:v>8.3960706461591456E-2</c:v>
                </c:pt>
                <c:pt idx="100">
                  <c:v>8.2298131595516508E-2</c:v>
                </c:pt>
                <c:pt idx="101">
                  <c:v>8.0696064471811393E-2</c:v>
                </c:pt>
                <c:pt idx="102">
                  <c:v>7.915133244670633E-2</c:v>
                </c:pt>
                <c:pt idx="103">
                  <c:v>7.7660978451319918E-2</c:v>
                </c:pt>
                <c:pt idx="104">
                  <c:v>7.6222243107043647E-2</c:v>
                </c:pt>
                <c:pt idx="105">
                  <c:v>7.4832548584687228E-2</c:v>
                </c:pt>
                <c:pt idx="106">
                  <c:v>7.3489484012809012E-2</c:v>
                </c:pt>
                <c:pt idx="107">
                  <c:v>7.2190792265020148E-2</c:v>
                </c:pt>
                <c:pt idx="108">
                  <c:v>7.0934357977048751E-2</c:v>
                </c:pt>
                <c:pt idx="109">
                  <c:v>6.9718196662477264E-2</c:v>
                </c:pt>
                <c:pt idx="110">
                  <c:v>6.8540444811760498E-2</c:v>
                </c:pt>
                <c:pt idx="111">
                  <c:v>6.7399350872747787E-2</c:v>
                </c:pt>
                <c:pt idx="112">
                  <c:v>6.6293267022766708E-2</c:v>
                </c:pt>
                <c:pt idx="113">
                  <c:v>6.5220641652641756E-2</c:v>
                </c:pt>
                <c:pt idx="114">
                  <c:v>6.418001249202368E-2</c:v>
                </c:pt>
                <c:pt idx="115">
                  <c:v>6.3170000313281544E-2</c:v>
                </c:pt>
                <c:pt idx="116">
                  <c:v>6.2189303158113614E-2</c:v>
                </c:pt>
                <c:pt idx="117">
                  <c:v>6.1236691037095482E-2</c:v>
                </c:pt>
                <c:pt idx="118">
                  <c:v>6.0311001057716911E-2</c:v>
                </c:pt>
                <c:pt idx="119">
                  <c:v>5.9411132941157289E-2</c:v>
                </c:pt>
                <c:pt idx="120">
                  <c:v>5.8536044892202807E-2</c:v>
                </c:pt>
                <c:pt idx="121">
                  <c:v>5.7684749790370943E-2</c:v>
                </c:pt>
                <c:pt idx="122">
                  <c:v>5.6856311673565751E-2</c:v>
                </c:pt>
                <c:pt idx="123">
                  <c:v>5.6049842488462211E-2</c:v>
                </c:pt>
                <c:pt idx="124">
                  <c:v>5.5264499084388068E-2</c:v>
                </c:pt>
                <c:pt idx="125">
                  <c:v>5.4499480429741225E-2</c:v>
                </c:pt>
                <c:pt idx="126">
                  <c:v>5.3754025032023027E-2</c:v>
                </c:pt>
                <c:pt idx="127">
                  <c:v>5.3027408544371595E-2</c:v>
                </c:pt>
                <c:pt idx="128">
                  <c:v>5.2318941543105131E-2</c:v>
                </c:pt>
                <c:pt idx="129">
                  <c:v>5.1627967462231854E-2</c:v>
                </c:pt>
                <c:pt idx="130">
                  <c:v>5.0953860672186158E-2</c:v>
                </c:pt>
                <c:pt idx="131">
                  <c:v>5.0296024691211687E-2</c:v>
                </c:pt>
                <c:pt idx="132">
                  <c:v>4.9653890518864222E-2</c:v>
                </c:pt>
                <c:pt idx="133">
                  <c:v>4.9026915082045958E-2</c:v>
                </c:pt>
                <c:pt idx="134">
                  <c:v>4.8414579784833746E-2</c:v>
                </c:pt>
                <c:pt idx="135">
                  <c:v>4.7816389154127024E-2</c:v>
                </c:pt>
                <c:pt idx="136">
                  <c:v>4.723186957383383E-2</c:v>
                </c:pt>
                <c:pt idx="137">
                  <c:v>4.6660568100935718E-2</c:v>
                </c:pt>
                <c:pt idx="138">
                  <c:v>4.6102051357338573E-2</c:v>
                </c:pt>
                <c:pt idx="139">
                  <c:v>4.5555904491928111E-2</c:v>
                </c:pt>
                <c:pt idx="140">
                  <c:v>4.5021730207710095E-2</c:v>
                </c:pt>
                <c:pt idx="141">
                  <c:v>4.4499147849340608E-2</c:v>
                </c:pt>
                <c:pt idx="142">
                  <c:v>4.398779254672959E-2</c:v>
                </c:pt>
                <c:pt idx="143">
                  <c:v>4.3487314410753083E-2</c:v>
                </c:pt>
                <c:pt idx="144">
                  <c:v>4.2997377777422678E-2</c:v>
                </c:pt>
                <c:pt idx="145">
                  <c:v>4.2517660497151367E-2</c:v>
                </c:pt>
                <c:pt idx="146">
                  <c:v>4.2047853266017947E-2</c:v>
                </c:pt>
                <c:pt idx="147">
                  <c:v>4.1587658996172228E-2</c:v>
                </c:pt>
                <c:pt idx="148">
                  <c:v>4.1136792222741803E-2</c:v>
                </c:pt>
                <c:pt idx="149">
                  <c:v>4.0694978544804167E-2</c:v>
                </c:pt>
                <c:pt idx="150">
                  <c:v>4.0261954098169898E-2</c:v>
                </c:pt>
                <c:pt idx="151">
                  <c:v>3.9837465057891965E-2</c:v>
                </c:pt>
                <c:pt idx="152">
                  <c:v>3.9421267168569425E-2</c:v>
                </c:pt>
                <c:pt idx="153">
                  <c:v>3.9013125300658355E-2</c:v>
                </c:pt>
                <c:pt idx="154">
                  <c:v>3.8612813031128304E-2</c:v>
                </c:pt>
                <c:pt idx="155">
                  <c:v>3.8220112246926535E-2</c:v>
                </c:pt>
                <c:pt idx="156">
                  <c:v>3.7834812769820723E-2</c:v>
                </c:pt>
                <c:pt idx="157">
                  <c:v>3.7456712001290353E-2</c:v>
                </c:pt>
                <c:pt idx="158">
                  <c:v>3.7085614586233127E-2</c:v>
                </c:pt>
                <c:pt idx="159">
                  <c:v>3.6721332094336742E-2</c:v>
                </c:pt>
                <c:pt idx="160">
                  <c:v>3.6363682718046707E-2</c:v>
                </c:pt>
                <c:pt idx="161">
                  <c:v>3.6012490986133371E-2</c:v>
                </c:pt>
                <c:pt idx="162">
                  <c:v>3.5667587491928866E-2</c:v>
                </c:pt>
                <c:pt idx="163">
                  <c:v>3.5328808635369267E-2</c:v>
                </c:pt>
                <c:pt idx="164">
                  <c:v>3.4995996378030907E-2</c:v>
                </c:pt>
                <c:pt idx="165">
                  <c:v>3.4668998010408868E-2</c:v>
                </c:pt>
                <c:pt idx="166">
                  <c:v>3.4347665930729132E-2</c:v>
                </c:pt>
                <c:pt idx="167">
                  <c:v>3.4031857434637748E-2</c:v>
                </c:pt>
                <c:pt idx="168">
                  <c:v>3.3721434515148412E-2</c:v>
                </c:pt>
                <c:pt idx="169">
                  <c:v>3.3416263672272101E-2</c:v>
                </c:pt>
                <c:pt idx="170">
                  <c:v>3.311621573178767E-2</c:v>
                </c:pt>
                <c:pt idx="171">
                  <c:v>3.2821165672648027E-2</c:v>
                </c:pt>
                <c:pt idx="172">
                  <c:v>3.253099246254583E-2</c:v>
                </c:pt>
                <c:pt idx="173">
                  <c:v>3.2245578901194956E-2</c:v>
                </c:pt>
                <c:pt idx="174">
                  <c:v>3.1964811470908724E-2</c:v>
                </c:pt>
                <c:pt idx="175">
                  <c:v>3.1688580194084659E-2</c:v>
                </c:pt>
                <c:pt idx="176">
                  <c:v>3.1416778497225246E-2</c:v>
                </c:pt>
                <c:pt idx="177">
                  <c:v>3.114930308115036E-2</c:v>
                </c:pt>
                <c:pt idx="178">
                  <c:v>3.0886053797075631E-2</c:v>
                </c:pt>
                <c:pt idx="179">
                  <c:v>3.062693352825022E-2</c:v>
                </c:pt>
                <c:pt idx="180">
                  <c:v>3.0371848076866815E-2</c:v>
                </c:pt>
                <c:pt idx="181">
                  <c:v>3.0120706055972713E-2</c:v>
                </c:pt>
                <c:pt idx="182">
                  <c:v>2.9873418786125969E-2</c:v>
                </c:pt>
                <c:pt idx="183">
                  <c:v>2.9629900196557087E-2</c:v>
                </c:pt>
                <c:pt idx="184">
                  <c:v>2.9390066730609239E-2</c:v>
                </c:pt>
                <c:pt idx="185">
                  <c:v>2.915383725524286E-2</c:v>
                </c:pt>
                <c:pt idx="186">
                  <c:v>2.8921132974402609E-2</c:v>
                </c:pt>
                <c:pt idx="187">
                  <c:v>2.8691877346058013E-2</c:v>
                </c:pt>
                <c:pt idx="188">
                  <c:v>2.8465996002735652E-2</c:v>
                </c:pt>
                <c:pt idx="189">
                  <c:v>2.8243416675375298E-2</c:v>
                </c:pt>
                <c:pt idx="190">
                  <c:v>2.802406912034754E-2</c:v>
                </c:pt>
                <c:pt idx="191">
                  <c:v>2.7807885049483168E-2</c:v>
                </c:pt>
                <c:pt idx="192">
                  <c:v>2.7594798062969408E-2</c:v>
                </c:pt>
                <c:pt idx="193">
                  <c:v>2.7384743584977569E-2</c:v>
                </c:pt>
                <c:pt idx="194">
                  <c:v>2.717765880189478E-2</c:v>
                </c:pt>
                <c:pt idx="195">
                  <c:v>2.6973482603036496E-2</c:v>
                </c:pt>
                <c:pt idx="196">
                  <c:v>2.677215552372578E-2</c:v>
                </c:pt>
                <c:pt idx="197">
                  <c:v>2.6573619690630434E-2</c:v>
                </c:pt>
                <c:pt idx="198">
                  <c:v>2.6377818769253061E-2</c:v>
                </c:pt>
                <c:pt idx="199">
                  <c:v>2.6184697913478119E-2</c:v>
                </c:pt>
                <c:pt idx="200">
                  <c:v>2.5994203717080912E-2</c:v>
                </c:pt>
                <c:pt idx="201">
                  <c:v>2.5806284167112344E-2</c:v>
                </c:pt>
                <c:pt idx="202">
                  <c:v>2.5620888599073351E-2</c:v>
                </c:pt>
                <c:pt idx="203">
                  <c:v>2.5437967653801886E-2</c:v>
                </c:pt>
                <c:pt idx="204">
                  <c:v>2.525747323599542E-2</c:v>
                </c:pt>
                <c:pt idx="205">
                  <c:v>2.5079358474297403E-2</c:v>
                </c:pt>
                <c:pt idx="206">
                  <c:v>2.4903577682880283E-2</c:v>
                </c:pt>
                <c:pt idx="207">
                  <c:v>2.4730086324459496E-2</c:v>
                </c:pt>
                <c:pt idx="208">
                  <c:v>2.4558840974677091E-2</c:v>
                </c:pt>
                <c:pt idx="209">
                  <c:v>2.4389799287796447E-2</c:v>
                </c:pt>
                <c:pt idx="210">
                  <c:v>2.4222919963652462E-2</c:v>
                </c:pt>
                <c:pt idx="211">
                  <c:v>2.4058162715803189E-2</c:v>
                </c:pt>
                <c:pt idx="212">
                  <c:v>2.3895488240834206E-2</c:v>
                </c:pt>
                <c:pt idx="213">
                  <c:v>2.3734858188765411E-2</c:v>
                </c:pt>
                <c:pt idx="214">
                  <c:v>2.357623513451625E-2</c:v>
                </c:pt>
                <c:pt idx="215">
                  <c:v>2.3419582550384233E-2</c:v>
                </c:pt>
                <c:pt idx="216">
                  <c:v>2.3264864779496682E-2</c:v>
                </c:pt>
                <c:pt idx="217">
                  <c:v>2.3112047010193783E-2</c:v>
                </c:pt>
                <c:pt idx="218">
                  <c:v>2.2961095251307788E-2</c:v>
                </c:pt>
                <c:pt idx="219">
                  <c:v>2.281197630829955E-2</c:v>
                </c:pt>
                <c:pt idx="220">
                  <c:v>2.2664657760220142E-2</c:v>
                </c:pt>
                <c:pt idx="221">
                  <c:v>2.2519107937463131E-2</c:v>
                </c:pt>
                <c:pt idx="222">
                  <c:v>2.2375295900276957E-2</c:v>
                </c:pt>
                <c:pt idx="223">
                  <c:v>2.223319141800674E-2</c:v>
                </c:pt>
                <c:pt idx="224">
                  <c:v>2.2092764949037915E-2</c:v>
                </c:pt>
                <c:pt idx="225">
                  <c:v>2.1953987621412704E-2</c:v>
                </c:pt>
                <c:pt idx="226">
                  <c:v>2.1816831214095191E-2</c:v>
                </c:pt>
                <c:pt idx="227">
                  <c:v>2.1681268138857946E-2</c:v>
                </c:pt>
                <c:pt idx="228">
                  <c:v>2.1547271422768244E-2</c:v>
                </c:pt>
                <c:pt idx="229">
                  <c:v>2.1414814691249364E-2</c:v>
                </c:pt>
                <c:pt idx="230">
                  <c:v>2.1283872151696078E-2</c:v>
                </c:pt>
                <c:pt idx="231">
                  <c:v>2.1154418577623121E-2</c:v>
                </c:pt>
                <c:pt idx="232">
                  <c:v>2.1026429293326199E-2</c:v>
                </c:pt>
                <c:pt idx="233">
                  <c:v>2.0899880159037383E-2</c:v>
                </c:pt>
                <c:pt idx="234">
                  <c:v>2.077474755655483E-2</c:v>
                </c:pt>
                <c:pt idx="235">
                  <c:v>2.065100837533124E-2</c:v>
                </c:pt>
                <c:pt idx="236">
                  <c:v>2.0528639999002517E-2</c:v>
                </c:pt>
                <c:pt idx="237">
                  <c:v>2.0407620292341194E-2</c:v>
                </c:pt>
                <c:pt idx="238">
                  <c:v>2.0287927588619362E-2</c:v>
                </c:pt>
                <c:pt idx="239">
                  <c:v>2.0169540677365785E-2</c:v>
                </c:pt>
                <c:pt idx="240">
                  <c:v>2.0052438792502948E-2</c:v>
                </c:pt>
                <c:pt idx="241">
                  <c:v>1.993660160085103E-2</c:v>
                </c:pt>
                <c:pt idx="242">
                  <c:v>1.9822009190984646E-2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C8-4FC2-AFFD-F85F5DCEE955}"/>
            </c:ext>
          </c:extLst>
        </c:ser>
        <c:ser>
          <c:idx val="1"/>
          <c:order val="1"/>
          <c:tx>
            <c:strRef>
              <c:f>Pnorm!$E$60</c:f>
              <c:strCache>
                <c:ptCount val="1"/>
                <c:pt idx="0">
                  <c:v>Industriefunctie, bestaande bouw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Pnorm!$C$66:$C$308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Pnorm!$E$66:$E$308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0.39600000000000002</c:v>
                </c:pt>
                <c:pt idx="23">
                  <c:v>0.39200000000000002</c:v>
                </c:pt>
                <c:pt idx="24">
                  <c:v>0.38800000000000001</c:v>
                </c:pt>
                <c:pt idx="25">
                  <c:v>0.38400000000000001</c:v>
                </c:pt>
                <c:pt idx="26">
                  <c:v>0.38</c:v>
                </c:pt>
                <c:pt idx="27">
                  <c:v>0.376</c:v>
                </c:pt>
                <c:pt idx="28">
                  <c:v>0.372</c:v>
                </c:pt>
                <c:pt idx="29">
                  <c:v>0.36799999999999999</c:v>
                </c:pt>
                <c:pt idx="30">
                  <c:v>0.36399999999999999</c:v>
                </c:pt>
                <c:pt idx="31">
                  <c:v>0.36</c:v>
                </c:pt>
                <c:pt idx="32">
                  <c:v>0.35599999999999998</c:v>
                </c:pt>
                <c:pt idx="33">
                  <c:v>0.35199999999999998</c:v>
                </c:pt>
                <c:pt idx="34">
                  <c:v>0.34799999999999998</c:v>
                </c:pt>
                <c:pt idx="35">
                  <c:v>0.34399999999999997</c:v>
                </c:pt>
                <c:pt idx="36">
                  <c:v>0.33999999999999997</c:v>
                </c:pt>
                <c:pt idx="37">
                  <c:v>0.33599999999999997</c:v>
                </c:pt>
                <c:pt idx="38">
                  <c:v>0.33199999999999996</c:v>
                </c:pt>
                <c:pt idx="39">
                  <c:v>0.32800000000000001</c:v>
                </c:pt>
                <c:pt idx="40">
                  <c:v>0.32400000000000001</c:v>
                </c:pt>
                <c:pt idx="41">
                  <c:v>0.32</c:v>
                </c:pt>
                <c:pt idx="42">
                  <c:v>0.316</c:v>
                </c:pt>
                <c:pt idx="43">
                  <c:v>0.312</c:v>
                </c:pt>
                <c:pt idx="44">
                  <c:v>0.308</c:v>
                </c:pt>
                <c:pt idx="45">
                  <c:v>0.30399999999999999</c:v>
                </c:pt>
                <c:pt idx="46">
                  <c:v>0.3</c:v>
                </c:pt>
                <c:pt idx="47">
                  <c:v>0.29600000000000004</c:v>
                </c:pt>
                <c:pt idx="48">
                  <c:v>0.29200000000000004</c:v>
                </c:pt>
                <c:pt idx="49">
                  <c:v>0.28800000000000003</c:v>
                </c:pt>
                <c:pt idx="50">
                  <c:v>0.28400000000000003</c:v>
                </c:pt>
                <c:pt idx="51">
                  <c:v>0.28000000000000003</c:v>
                </c:pt>
                <c:pt idx="52">
                  <c:v>0.27473374134647283</c:v>
                </c:pt>
                <c:pt idx="53">
                  <c:v>0.26964406630216176</c:v>
                </c:pt>
                <c:pt idx="54">
                  <c:v>0.26472787823616978</c:v>
                </c:pt>
                <c:pt idx="55">
                  <c:v>0.25997664844148816</c:v>
                </c:pt>
                <c:pt idx="56">
                  <c:v>0.25538239210013303</c:v>
                </c:pt>
                <c:pt idx="57">
                  <c:v>0.25093762589226526</c:v>
                </c:pt>
                <c:pt idx="58">
                  <c:v>0.24663532949198874</c:v>
                </c:pt>
                <c:pt idx="59">
                  <c:v>0.24246891054160205</c:v>
                </c:pt>
                <c:pt idx="60">
                  <c:v>0.23843217274426382</c:v>
                </c:pt>
                <c:pt idx="61">
                  <c:v>0.23451928675688571</c:v>
                </c:pt>
                <c:pt idx="62">
                  <c:v>0.23072476360157559</c:v>
                </c:pt>
                <c:pt idx="63">
                  <c:v>0.22704343034577512</c:v>
                </c:pt>
                <c:pt idx="64">
                  <c:v>0.22347040782912911</c:v>
                </c:pt>
                <c:pt idx="65">
                  <c:v>0.22000109023952336</c:v>
                </c:pt>
                <c:pt idx="66">
                  <c:v>0.21663112636219045</c:v>
                </c:pt>
                <c:pt idx="67">
                  <c:v>0.2133564023446318</c:v>
                </c:pt>
                <c:pt idx="68">
                  <c:v>0.21017302583675315</c:v>
                </c:pt>
                <c:pt idx="69">
                  <c:v>0.20707731138026395</c:v>
                </c:pt>
                <c:pt idx="70">
                  <c:v>0.20406576693439052</c:v>
                </c:pt>
                <c:pt idx="71">
                  <c:v>0.20113508143643949</c:v>
                </c:pt>
                <c:pt idx="72">
                  <c:v>0.19828211330595211</c:v>
                </c:pt>
                <c:pt idx="73">
                  <c:v>0.19550387981024184</c:v>
                </c:pt>
                <c:pt idx="74">
                  <c:v>0.19279754721719136</c:v>
                </c:pt>
                <c:pt idx="75">
                  <c:v>0.1901604216683494</c:v>
                </c:pt>
                <c:pt idx="76">
                  <c:v>0.18758994071179483</c:v>
                </c:pt>
                <c:pt idx="77">
                  <c:v>0.18143958745155633</c:v>
                </c:pt>
                <c:pt idx="78">
                  <c:v>0.17565577187785</c:v>
                </c:pt>
                <c:pt idx="79">
                  <c:v>0.17020735310922031</c:v>
                </c:pt>
                <c:pt idx="80">
                  <c:v>0.16506658431759763</c:v>
                </c:pt>
                <c:pt idx="81">
                  <c:v>0.16020866542358872</c:v>
                </c:pt>
                <c:pt idx="82">
                  <c:v>0.15561136443201842</c:v>
                </c:pt>
                <c:pt idx="83">
                  <c:v>0.15125469546016962</c:v>
                </c:pt>
                <c:pt idx="84">
                  <c:v>0.14712064382528375</c:v>
                </c:pt>
                <c:pt idx="85">
                  <c:v>0.14319293038044179</c:v>
                </c:pt>
                <c:pt idx="86">
                  <c:v>0.13945680873218338</c:v>
                </c:pt>
                <c:pt idx="87">
                  <c:v>0.13589889012429424</c:v>
                </c:pt>
                <c:pt idx="88">
                  <c:v>0.13250699169470628</c:v>
                </c:pt>
                <c:pt idx="89">
                  <c:v>0.1292700045556523</c:v>
                </c:pt>
                <c:pt idx="90">
                  <c:v>0.12617777874898423</c:v>
                </c:pt>
                <c:pt idx="91">
                  <c:v>0.12322102261813185</c:v>
                </c:pt>
                <c:pt idx="92">
                  <c:v>0.12039121453830824</c:v>
                </c:pt>
                <c:pt idx="93">
                  <c:v>0.11768052527498914</c:v>
                </c:pt>
                <c:pt idx="94">
                  <c:v>0.11508174951145268</c:v>
                </c:pt>
                <c:pt idx="95">
                  <c:v>0.11258824531021228</c:v>
                </c:pt>
                <c:pt idx="96">
                  <c:v>0.1101938804593337</c:v>
                </c:pt>
                <c:pt idx="97">
                  <c:v>0.10789298480985182</c:v>
                </c:pt>
                <c:pt idx="98">
                  <c:v>0.10568030784040265</c:v>
                </c:pt>
                <c:pt idx="99">
                  <c:v>0.10355098079425822</c:v>
                </c:pt>
                <c:pt idx="100">
                  <c:v>0.10150048282584606</c:v>
                </c:pt>
                <c:pt idx="101">
                  <c:v>9.9524610671485492E-2</c:v>
                </c:pt>
                <c:pt idx="102">
                  <c:v>9.7619451424914544E-2</c:v>
                </c:pt>
                <c:pt idx="103">
                  <c:v>9.5781358054136345E-2</c:v>
                </c:pt>
                <c:pt idx="104">
                  <c:v>9.4006927343845387E-2</c:v>
                </c:pt>
                <c:pt idx="105">
                  <c:v>9.2292979988480461E-2</c:v>
                </c:pt>
                <c:pt idx="106">
                  <c:v>9.0636542595929084E-2</c:v>
                </c:pt>
                <c:pt idx="107">
                  <c:v>8.9034831391956962E-2</c:v>
                </c:pt>
                <c:pt idx="108">
                  <c:v>8.7485237441333269E-2</c:v>
                </c:pt>
                <c:pt idx="109">
                  <c:v>8.5985313223979024E-2</c:v>
                </c:pt>
                <c:pt idx="110">
                  <c:v>8.4532760423821685E-2</c:v>
                </c:pt>
                <c:pt idx="111">
                  <c:v>8.3125418804832277E-2</c:v>
                </c:pt>
                <c:pt idx="112">
                  <c:v>8.1761256063316703E-2</c:v>
                </c:pt>
                <c:pt idx="113">
                  <c:v>8.0438358558255152E-2</c:v>
                </c:pt>
                <c:pt idx="114">
                  <c:v>7.9154922832587432E-2</c:v>
                </c:pt>
                <c:pt idx="115">
                  <c:v>7.790924784805478E-2</c:v>
                </c:pt>
                <c:pt idx="116">
                  <c:v>7.6699727864725037E-2</c:v>
                </c:pt>
                <c:pt idx="117">
                  <c:v>7.5524845903803803E-2</c:v>
                </c:pt>
                <c:pt idx="118">
                  <c:v>7.4383167738912251E-2</c:v>
                </c:pt>
                <c:pt idx="119">
                  <c:v>7.327333636680658E-2</c:v>
                </c:pt>
                <c:pt idx="120">
                  <c:v>7.2194066913636543E-2</c:v>
                </c:pt>
                <c:pt idx="121">
                  <c:v>7.1144141937357755E-2</c:v>
                </c:pt>
                <c:pt idx="122">
                  <c:v>7.0122407090929692E-2</c:v>
                </c:pt>
                <c:pt idx="123">
                  <c:v>6.9127767114478073E-2</c:v>
                </c:pt>
                <c:pt idx="124">
                  <c:v>6.8159182127769072E-2</c:v>
                </c:pt>
                <c:pt idx="125">
                  <c:v>6.7215664197142519E-2</c:v>
                </c:pt>
                <c:pt idx="126">
                  <c:v>6.6296274153570103E-2</c:v>
                </c:pt>
                <c:pt idx="127">
                  <c:v>6.5400118640729046E-2</c:v>
                </c:pt>
                <c:pt idx="128">
                  <c:v>6.4526347373986923E-2</c:v>
                </c:pt>
                <c:pt idx="129">
                  <c:v>6.3674150592977569E-2</c:v>
                </c:pt>
                <c:pt idx="130">
                  <c:v>6.2842756692055191E-2</c:v>
                </c:pt>
                <c:pt idx="131">
                  <c:v>6.2031430014345287E-2</c:v>
                </c:pt>
                <c:pt idx="132">
                  <c:v>6.1239468796409291E-2</c:v>
                </c:pt>
                <c:pt idx="133">
                  <c:v>6.0466203251697132E-2</c:v>
                </c:pt>
                <c:pt idx="134">
                  <c:v>5.9710993782011758E-2</c:v>
                </c:pt>
                <c:pt idx="135">
                  <c:v>5.8973229307150488E-2</c:v>
                </c:pt>
                <c:pt idx="136">
                  <c:v>5.8252325703742898E-2</c:v>
                </c:pt>
                <c:pt idx="137">
                  <c:v>5.7547724345072021E-2</c:v>
                </c:pt>
                <c:pt idx="138">
                  <c:v>5.6858890734364419E-2</c:v>
                </c:pt>
                <c:pt idx="139">
                  <c:v>5.6185313224665467E-2</c:v>
                </c:pt>
                <c:pt idx="140">
                  <c:v>5.5526501818985469E-2</c:v>
                </c:pt>
                <c:pt idx="141">
                  <c:v>5.4881987044926347E-2</c:v>
                </c:pt>
                <c:pt idx="142">
                  <c:v>5.4251318898465024E-2</c:v>
                </c:pt>
                <c:pt idx="143">
                  <c:v>5.3634065852003851E-2</c:v>
                </c:pt>
                <c:pt idx="144">
                  <c:v>5.302981392218465E-2</c:v>
                </c:pt>
                <c:pt idx="145">
                  <c:v>5.2438165793321265E-2</c:v>
                </c:pt>
                <c:pt idx="146">
                  <c:v>5.1858739992630139E-2</c:v>
                </c:pt>
                <c:pt idx="147">
                  <c:v>5.1291170113734214E-2</c:v>
                </c:pt>
                <c:pt idx="148">
                  <c:v>5.0735104085185244E-2</c:v>
                </c:pt>
                <c:pt idx="149">
                  <c:v>5.0190203480999764E-2</c:v>
                </c:pt>
                <c:pt idx="150">
                  <c:v>4.9656142870428528E-2</c:v>
                </c:pt>
                <c:pt idx="151">
                  <c:v>4.9132609204387959E-2</c:v>
                </c:pt>
                <c:pt idx="152">
                  <c:v>4.8619301236171128E-2</c:v>
                </c:pt>
                <c:pt idx="153">
                  <c:v>4.8115928974234223E-2</c:v>
                </c:pt>
                <c:pt idx="154">
                  <c:v>4.7622213165008927E-2</c:v>
                </c:pt>
                <c:pt idx="155">
                  <c:v>4.7137884803844288E-2</c:v>
                </c:pt>
                <c:pt idx="156">
                  <c:v>4.6662684672315227E-2</c:v>
                </c:pt>
                <c:pt idx="157">
                  <c:v>4.6196362900257561E-2</c:v>
                </c:pt>
                <c:pt idx="158">
                  <c:v>4.5738678551008209E-2</c:v>
                </c:pt>
                <c:pt idx="159">
                  <c:v>4.5289399228432434E-2</c:v>
                </c:pt>
                <c:pt idx="160">
                  <c:v>4.4848300704419544E-2</c:v>
                </c:pt>
                <c:pt idx="161">
                  <c:v>4.4415166565617406E-2</c:v>
                </c:pt>
                <c:pt idx="162">
                  <c:v>4.398978787825987E-2</c:v>
                </c:pt>
                <c:pt idx="163">
                  <c:v>4.357196287002043E-2</c:v>
                </c:pt>
                <c:pt idx="164">
                  <c:v>4.3161496627891989E-2</c:v>
                </c:pt>
                <c:pt idx="165">
                  <c:v>4.2758200811165221E-2</c:v>
                </c:pt>
                <c:pt idx="166">
                  <c:v>4.2361893378631693E-2</c:v>
                </c:pt>
                <c:pt idx="167">
                  <c:v>4.197239832920184E-2</c:v>
                </c:pt>
                <c:pt idx="168">
                  <c:v>4.158954545517507E-2</c:v>
                </c:pt>
                <c:pt idx="169">
                  <c:v>4.1213170107450861E-2</c:v>
                </c:pt>
                <c:pt idx="170">
                  <c:v>4.0843112972013665E-2</c:v>
                </c:pt>
                <c:pt idx="171">
                  <c:v>4.0479219857068392E-2</c:v>
                </c:pt>
                <c:pt idx="172">
                  <c:v>4.012134149023918E-2</c:v>
                </c:pt>
                <c:pt idx="173">
                  <c:v>3.9769333325284241E-2</c:v>
                </c:pt>
                <c:pt idx="174">
                  <c:v>3.9423055357809982E-2</c:v>
                </c:pt>
                <c:pt idx="175">
                  <c:v>3.9082371949503182E-2</c:v>
                </c:pt>
                <c:pt idx="176">
                  <c:v>3.8747151660424133E-2</c:v>
                </c:pt>
                <c:pt idx="177">
                  <c:v>3.841726708893619E-2</c:v>
                </c:pt>
                <c:pt idx="178">
                  <c:v>3.8092594718869902E-2</c:v>
                </c:pt>
                <c:pt idx="179">
                  <c:v>3.7773014773543723E-2</c:v>
                </c:pt>
                <c:pt idx="180">
                  <c:v>3.7458411076287064E-2</c:v>
                </c:pt>
                <c:pt idx="181">
                  <c:v>3.7148670917131386E-2</c:v>
                </c:pt>
                <c:pt idx="182">
                  <c:v>3.6843684925353448E-2</c:v>
                </c:pt>
                <c:pt idx="183">
                  <c:v>3.6543346947575384E-2</c:v>
                </c:pt>
                <c:pt idx="184">
                  <c:v>3.6247553931141596E-2</c:v>
                </c:pt>
                <c:pt idx="185">
                  <c:v>3.5956205812508364E-2</c:v>
                </c:pt>
                <c:pt idx="186">
                  <c:v>3.5669205410397004E-2</c:v>
                </c:pt>
                <c:pt idx="187">
                  <c:v>3.5386458323477879E-2</c:v>
                </c:pt>
                <c:pt idx="188">
                  <c:v>3.5107872832360616E-2</c:v>
                </c:pt>
                <c:pt idx="189">
                  <c:v>3.4833359805683847E-2</c:v>
                </c:pt>
                <c:pt idx="190">
                  <c:v>3.4562832610104122E-2</c:v>
                </c:pt>
                <c:pt idx="191">
                  <c:v>3.4296207023999249E-2</c:v>
                </c:pt>
                <c:pt idx="192">
                  <c:v>3.4033401154707439E-2</c:v>
                </c:pt>
                <c:pt idx="193">
                  <c:v>3.3774335359135182E-2</c:v>
                </c:pt>
                <c:pt idx="194">
                  <c:v>3.351893216757678E-2</c:v>
                </c:pt>
                <c:pt idx="195">
                  <c:v>3.3267116210593486E-2</c:v>
                </c:pt>
                <c:pt idx="196">
                  <c:v>3.3018814148811707E-2</c:v>
                </c:pt>
                <c:pt idx="197">
                  <c:v>3.2773954605505778E-2</c:v>
                </c:pt>
                <c:pt idx="198">
                  <c:v>3.2532468101836097E-2</c:v>
                </c:pt>
                <c:pt idx="199">
                  <c:v>3.2294286994624118E-2</c:v>
                </c:pt>
                <c:pt idx="200">
                  <c:v>3.2059345416547133E-2</c:v>
                </c:pt>
                <c:pt idx="201">
                  <c:v>3.1827579218646422E-2</c:v>
                </c:pt>
                <c:pt idx="202">
                  <c:v>3.1598925915042687E-2</c:v>
                </c:pt>
                <c:pt idx="203">
                  <c:v>3.1373324629763624E-2</c:v>
                </c:pt>
                <c:pt idx="204">
                  <c:v>3.1150716045588618E-2</c:v>
                </c:pt>
                <c:pt idx="205">
                  <c:v>3.0931042354822299E-2</c:v>
                </c:pt>
                <c:pt idx="206">
                  <c:v>3.0714247211913868E-2</c:v>
                </c:pt>
                <c:pt idx="207">
                  <c:v>3.0500275687841246E-2</c:v>
                </c:pt>
                <c:pt idx="208">
                  <c:v>3.0289074226184466E-2</c:v>
                </c:pt>
                <c:pt idx="209">
                  <c:v>3.0080590600816044E-2</c:v>
                </c:pt>
                <c:pt idx="210">
                  <c:v>2.9874773875139756E-2</c:v>
                </c:pt>
                <c:pt idx="211">
                  <c:v>2.9671574362811221E-2</c:v>
                </c:pt>
                <c:pt idx="212">
                  <c:v>2.9470943589880134E-2</c:v>
                </c:pt>
                <c:pt idx="213">
                  <c:v>2.9272834258292198E-2</c:v>
                </c:pt>
                <c:pt idx="214">
                  <c:v>2.907720021069643E-2</c:v>
                </c:pt>
                <c:pt idx="215">
                  <c:v>2.8883996396502156E-2</c:v>
                </c:pt>
                <c:pt idx="216">
                  <c:v>2.8693178839136361E-2</c:v>
                </c:pt>
                <c:pt idx="217">
                  <c:v>2.8504704604449628E-2</c:v>
                </c:pt>
                <c:pt idx="218">
                  <c:v>2.8318531770227306E-2</c:v>
                </c:pt>
                <c:pt idx="219">
                  <c:v>2.8134619396758057E-2</c:v>
                </c:pt>
                <c:pt idx="220">
                  <c:v>2.7952927498420023E-2</c:v>
                </c:pt>
                <c:pt idx="221">
                  <c:v>2.7773417016242107E-2</c:v>
                </c:pt>
                <c:pt idx="222">
                  <c:v>2.7596049791402698E-2</c:v>
                </c:pt>
                <c:pt idx="223">
                  <c:v>2.7420788539628062E-2</c:v>
                </c:pt>
                <c:pt idx="224">
                  <c:v>2.7247596826456277E-2</c:v>
                </c:pt>
                <c:pt idx="225">
                  <c:v>2.7076439043331017E-2</c:v>
                </c:pt>
                <c:pt idx="226">
                  <c:v>2.6907280384495264E-2</c:v>
                </c:pt>
                <c:pt idx="227">
                  <c:v>2.67400868246516E-2</c:v>
                </c:pt>
                <c:pt idx="228">
                  <c:v>2.6574825097361986E-2</c:v>
                </c:pt>
                <c:pt idx="229">
                  <c:v>2.6411462674156838E-2</c:v>
                </c:pt>
                <c:pt idx="230">
                  <c:v>2.6249967744327533E-2</c:v>
                </c:pt>
                <c:pt idx="231">
                  <c:v>2.6090309195376315E-2</c:v>
                </c:pt>
                <c:pt idx="232">
                  <c:v>2.5932456594098312E-2</c:v>
                </c:pt>
                <c:pt idx="233">
                  <c:v>2.5776380168273261E-2</c:v>
                </c:pt>
                <c:pt idx="234">
                  <c:v>2.5622050788942301E-2</c:v>
                </c:pt>
                <c:pt idx="235">
                  <c:v>2.5469439953250454E-2</c:v>
                </c:pt>
                <c:pt idx="236">
                  <c:v>2.5318519767832091E-2</c:v>
                </c:pt>
                <c:pt idx="237">
                  <c:v>2.5169262932720225E-2</c:v>
                </c:pt>
                <c:pt idx="238">
                  <c:v>2.5021642725760893E-2</c:v>
                </c:pt>
                <c:pt idx="239">
                  <c:v>2.4875632987513645E-2</c:v>
                </c:pt>
                <c:pt idx="240">
                  <c:v>2.4731208106620696E-2</c:v>
                </c:pt>
                <c:pt idx="241">
                  <c:v>2.4588343005628534E-2</c:v>
                </c:pt>
                <c:pt idx="242">
                  <c:v>2.4447013127244652E-2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C8-4FC2-AFFD-F85F5DCEE955}"/>
            </c:ext>
          </c:extLst>
        </c:ser>
        <c:ser>
          <c:idx val="2"/>
          <c:order val="2"/>
          <c:tx>
            <c:strRef>
              <c:f>Pnorm!$F$60</c:f>
              <c:strCache>
                <c:ptCount val="1"/>
                <c:pt idx="0">
                  <c:v>Overige niet-slaapfuncties, nieuwbouw</c:v>
                </c:pt>
              </c:strCache>
            </c:strRef>
          </c:tx>
          <c:spPr>
            <a:ln w="28575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Pnorm!$C$66:$C$308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Pnorm!$F$66:$F$308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0.38800000000000001</c:v>
                </c:pt>
                <c:pt idx="3">
                  <c:v>0.376</c:v>
                </c:pt>
                <c:pt idx="4">
                  <c:v>0.36399999999999999</c:v>
                </c:pt>
                <c:pt idx="5">
                  <c:v>0.35199999999999998</c:v>
                </c:pt>
                <c:pt idx="6">
                  <c:v>0.33999999999999997</c:v>
                </c:pt>
                <c:pt idx="7">
                  <c:v>0.32799999999999996</c:v>
                </c:pt>
                <c:pt idx="8">
                  <c:v>0.316</c:v>
                </c:pt>
                <c:pt idx="9">
                  <c:v>0.30399999999999999</c:v>
                </c:pt>
                <c:pt idx="10">
                  <c:v>0.29199999999999998</c:v>
                </c:pt>
                <c:pt idx="11">
                  <c:v>0.27999999999999997</c:v>
                </c:pt>
                <c:pt idx="12">
                  <c:v>0.26468782004797742</c:v>
                </c:pt>
                <c:pt idx="13">
                  <c:v>0.25089965442243173</c:v>
                </c:pt>
                <c:pt idx="14">
                  <c:v>0.23839609357908281</c:v>
                </c:pt>
                <c:pt idx="15">
                  <c:v>0.2270090745064082</c:v>
                </c:pt>
                <c:pt idx="16">
                  <c:v>0.21659834609557874</c:v>
                </c:pt>
                <c:pt idx="17">
                  <c:v>0.20704597678126019</c:v>
                </c:pt>
                <c:pt idx="18">
                  <c:v>0.19825210958189066</c:v>
                </c:pt>
                <c:pt idx="19">
                  <c:v>0.19013164690534146</c:v>
                </c:pt>
                <c:pt idx="20">
                  <c:v>0.18261163650762424</c:v>
                </c:pt>
                <c:pt idx="21">
                  <c:v>0.17562919193465043</c:v>
                </c:pt>
                <c:pt idx="22">
                  <c:v>0.16912982448337302</c:v>
                </c:pt>
                <c:pt idx="23">
                  <c:v>0.16306609495872254</c:v>
                </c:pt>
                <c:pt idx="24">
                  <c:v>0.1573965161016147</c:v>
                </c:pt>
                <c:pt idx="25">
                  <c:v>0.15208465309457866</c:v>
                </c:pt>
                <c:pt idx="26">
                  <c:v>0.14709838177084281</c:v>
                </c:pt>
                <c:pt idx="27">
                  <c:v>0.14240927327306055</c:v>
                </c:pt>
                <c:pt idx="28">
                  <c:v>0.13799208077757352</c:v>
                </c:pt>
                <c:pt idx="29">
                  <c:v>0.1338243091190994</c:v>
                </c:pt>
                <c:pt idx="30">
                  <c:v>0.12988585214772061</c:v>
                </c:pt>
                <c:pt idx="31">
                  <c:v>0.12615868573452538</c:v>
                </c:pt>
                <c:pt idx="32">
                  <c:v>0.1226266067396847</c:v>
                </c:pt>
                <c:pt idx="33">
                  <c:v>0.11927501013284597</c:v>
                </c:pt>
                <c:pt idx="34">
                  <c:v>0.11609069793333715</c:v>
                </c:pt>
                <c:pt idx="35">
                  <c:v>0.11306171480855687</c:v>
                </c:pt>
                <c:pt idx="36">
                  <c:v>0.11017720610213909</c:v>
                </c:pt>
                <c:pt idx="37">
                  <c:v>0.10742729481138144</c:v>
                </c:pt>
                <c:pt idx="38">
                  <c:v>0.10480297463596801</c:v>
                </c:pt>
                <c:pt idx="39">
                  <c:v>0.10229601670787847</c:v>
                </c:pt>
                <c:pt idx="40">
                  <c:v>9.9898888009294445E-2</c:v>
                </c:pt>
                <c:pt idx="41">
                  <c:v>9.7604679809690384E-2</c:v>
                </c:pt>
                <c:pt idx="42">
                  <c:v>9.5407044719584694E-2</c:v>
                </c:pt>
                <c:pt idx="43">
                  <c:v>9.3300141177911022E-2</c:v>
                </c:pt>
                <c:pt idx="44">
                  <c:v>9.1278584371631541E-2</c:v>
                </c:pt>
                <c:pt idx="45">
                  <c:v>8.9337402737125995E-2</c:v>
                </c:pt>
                <c:pt idx="46">
                  <c:v>8.7471999318741764E-2</c:v>
                </c:pt>
                <c:pt idx="47">
                  <c:v>8.5678117365198883E-2</c:v>
                </c:pt>
                <c:pt idx="48">
                  <c:v>8.3951809632977353E-2</c:v>
                </c:pt>
                <c:pt idx="49">
                  <c:v>8.2289410940308574E-2</c:v>
                </c:pt>
                <c:pt idx="50">
                  <c:v>8.0687513578355602E-2</c:v>
                </c:pt>
                <c:pt idx="51">
                  <c:v>7.9142945239535023E-2</c:v>
                </c:pt>
                <c:pt idx="52">
                  <c:v>7.7652749168308943E-2</c:v>
                </c:pt>
                <c:pt idx="53">
                  <c:v>7.6214166278464127E-2</c:v>
                </c:pt>
                <c:pt idx="54">
                  <c:v>7.4824619013968238E-2</c:v>
                </c:pt>
                <c:pt idx="55">
                  <c:v>7.3481696758845166E-2</c:v>
                </c:pt>
                <c:pt idx="56">
                  <c:v>7.2183142625881019E-2</c:v>
                </c:pt>
                <c:pt idx="57">
                  <c:v>7.0926841474956648E-2</c:v>
                </c:pt>
                <c:pt idx="58">
                  <c:v>6.9710809029939022E-2</c:v>
                </c:pt>
                <c:pt idx="59">
                  <c:v>6.853318197874822E-2</c:v>
                </c:pt>
                <c:pt idx="60">
                  <c:v>6.7392208954835497E-2</c:v>
                </c:pt>
                <c:pt idx="61">
                  <c:v>6.6286242310138327E-2</c:v>
                </c:pt>
                <c:pt idx="62">
                  <c:v>6.5213730599896505E-2</c:v>
                </c:pt>
                <c:pt idx="63">
                  <c:v>6.4173211708709002E-2</c:v>
                </c:pt>
                <c:pt idx="64">
                  <c:v>6.316330655509364E-2</c:v>
                </c:pt>
                <c:pt idx="65">
                  <c:v>6.2182713318709511E-2</c:v>
                </c:pt>
                <c:pt idx="66">
                  <c:v>6.1230202140467392E-2</c:v>
                </c:pt>
                <c:pt idx="67">
                  <c:v>6.030461025108156E-2</c:v>
                </c:pt>
                <c:pt idx="68">
                  <c:v>5.9404837488321996E-2</c:v>
                </c:pt>
                <c:pt idx="69">
                  <c:v>5.8529842167367577E-2</c:v>
                </c:pt>
                <c:pt idx="70">
                  <c:v>5.7678637272335395E-2</c:v>
                </c:pt>
                <c:pt idx="71">
                  <c:v>5.6850286940307596E-2</c:v>
                </c:pt>
                <c:pt idx="72">
                  <c:v>5.6043903212061687E-2</c:v>
                </c:pt>
                <c:pt idx="73">
                  <c:v>5.5258643026268518E-2</c:v>
                </c:pt>
                <c:pt idx="74">
                  <c:v>5.4493705436206956E-2</c:v>
                </c:pt>
                <c:pt idx="75">
                  <c:v>5.3748329030069375E-2</c:v>
                </c:pt>
                <c:pt idx="76">
                  <c:v>5.302178953774863E-2</c:v>
                </c:pt>
                <c:pt idx="77">
                  <c:v>5.1283408818026656E-2</c:v>
                </c:pt>
                <c:pt idx="78">
                  <c:v>4.9648628984360829E-2</c:v>
                </c:pt>
                <c:pt idx="79">
                  <c:v>4.8108648150806253E-2</c:v>
                </c:pt>
                <c:pt idx="80">
                  <c:v>4.6655623751430744E-2</c:v>
                </c:pt>
                <c:pt idx="81">
                  <c:v>4.5282546110848081E-2</c:v>
                </c:pt>
                <c:pt idx="82">
                  <c:v>4.3983131415732728E-2</c:v>
                </c:pt>
                <c:pt idx="83">
                  <c:v>4.2751730710372395E-2</c:v>
                </c:pt>
                <c:pt idx="84">
                  <c:v>4.1583252193393358E-2</c:v>
                </c:pt>
                <c:pt idx="85">
                  <c:v>4.0473094607934391E-2</c:v>
                </c:pt>
                <c:pt idx="86">
                  <c:v>3.9417089925755142E-2</c:v>
                </c:pt>
                <c:pt idx="87">
                  <c:v>3.8411453851112061E-2</c:v>
                </c:pt>
                <c:pt idx="88">
                  <c:v>3.7452742930981553E-2</c:v>
                </c:pt>
                <c:pt idx="89">
                  <c:v>3.6537817268272342E-2</c:v>
                </c:pt>
                <c:pt idx="90">
                  <c:v>3.5663808004757283E-2</c:v>
                </c:pt>
                <c:pt idx="91">
                  <c:v>3.4828088878829516E-2</c:v>
                </c:pt>
                <c:pt idx="92">
                  <c:v>3.4028251276283734E-2</c:v>
                </c:pt>
                <c:pt idx="93">
                  <c:v>3.3262082285150277E-2</c:v>
                </c:pt>
                <c:pt idx="94">
                  <c:v>3.2527545342139412E-2</c:v>
                </c:pt>
                <c:pt idx="95">
                  <c:v>3.1822763121578966E-2</c:v>
                </c:pt>
                <c:pt idx="96">
                  <c:v>3.1146002370345975E-2</c:v>
                </c:pt>
                <c:pt idx="97">
                  <c:v>3.049566043616635E-2</c:v>
                </c:pt>
                <c:pt idx="98">
                  <c:v>2.987025327337289E-2</c:v>
                </c:pt>
                <c:pt idx="99">
                  <c:v>2.9268404741040539E-2</c:v>
                </c:pt>
                <c:pt idx="100">
                  <c:v>2.8688837034391679E-2</c:v>
                </c:pt>
                <c:pt idx="101">
                  <c:v>2.8130362112311718E-2</c:v>
                </c:pt>
                <c:pt idx="102">
                  <c:v>2.7591874002425403E-2</c:v>
                </c:pt>
                <c:pt idx="103">
                  <c:v>2.7072341880999634E-2</c:v>
                </c:pt>
                <c:pt idx="104">
                  <c:v>2.6570803838429906E-2</c:v>
                </c:pt>
                <c:pt idx="105">
                  <c:v>2.6086361252595527E-2</c:v>
                </c:pt>
                <c:pt idx="106">
                  <c:v>2.5618173702255338E-2</c:v>
                </c:pt>
                <c:pt idx="107">
                  <c:v>2.5165454361148771E-2</c:v>
                </c:pt>
                <c:pt idx="108">
                  <c:v>2.4727465820786852E-2</c:v>
                </c:pt>
                <c:pt idx="109">
                  <c:v>2.4303516296236848E-2</c:v>
                </c:pt>
                <c:pt idx="110">
                  <c:v>2.3892956174675024E-2</c:v>
                </c:pt>
                <c:pt idx="111">
                  <c:v>2.3495174871228625E-2</c:v>
                </c:pt>
                <c:pt idx="112">
                  <c:v>2.3109597960753438E-2</c:v>
                </c:pt>
                <c:pt idx="113">
                  <c:v>2.273568455778931E-2</c:v>
                </c:pt>
                <c:pt idx="114">
                  <c:v>2.2372924920074349E-2</c:v>
                </c:pt>
                <c:pt idx="115">
                  <c:v>2.2020838253743975E-2</c:v>
                </c:pt>
                <c:pt idx="116">
                  <c:v>2.1678970700747948E-2</c:v>
                </c:pt>
                <c:pt idx="117">
                  <c:v>2.1346893491131634E-2</c:v>
                </c:pt>
                <c:pt idx="118">
                  <c:v>2.1024201244686902E-2</c:v>
                </c:pt>
                <c:pt idx="119">
                  <c:v>2.0710510408115949E-2</c:v>
                </c:pt>
                <c:pt idx="120">
                  <c:v>2.0405457815299045E-2</c:v>
                </c:pt>
                <c:pt idx="121">
                  <c:v>2.0108699359534049E-2</c:v>
                </c:pt>
                <c:pt idx="122">
                  <c:v>1.9819908767751072E-2</c:v>
                </c:pt>
                <c:pt idx="123">
                  <c:v>1.9538776467708008E-2</c:v>
                </c:pt>
                <c:pt idx="124">
                  <c:v>1.9265008540068386E-2</c:v>
                </c:pt>
                <c:pt idx="125">
                  <c:v>1.8998325748054327E-2</c:v>
                </c:pt>
                <c:pt idx="126">
                  <c:v>1.8738462638079299E-2</c:v>
                </c:pt>
                <c:pt idx="127">
                  <c:v>1.8485166705394119E-2</c:v>
                </c:pt>
                <c:pt idx="128">
                  <c:v>1.8238197619346423E-2</c:v>
                </c:pt>
                <c:pt idx="129">
                  <c:v>1.7997326503358148E-2</c:v>
                </c:pt>
                <c:pt idx="130">
                  <c:v>1.7762335265179764E-2</c:v>
                </c:pt>
                <c:pt idx="131">
                  <c:v>1.7533015973384761E-2</c:v>
                </c:pt>
                <c:pt idx="132">
                  <c:v>1.7309170276434652E-2</c:v>
                </c:pt>
                <c:pt idx="133">
                  <c:v>1.7090608860972023E-2</c:v>
                </c:pt>
                <c:pt idx="134">
                  <c:v>1.6877150946295816E-2</c:v>
                </c:pt>
                <c:pt idx="135">
                  <c:v>1.6668623812238985E-2</c:v>
                </c:pt>
                <c:pt idx="136">
                  <c:v>1.6464862357910223E-2</c:v>
                </c:pt>
                <c:pt idx="137">
                  <c:v>1.6265708688978388E-2</c:v>
                </c:pt>
                <c:pt idx="138">
                  <c:v>1.607101173137564E-2</c:v>
                </c:pt>
                <c:pt idx="139">
                  <c:v>1.5880626869473648E-2</c:v>
                </c:pt>
                <c:pt idx="140">
                  <c:v>1.5694415606948113E-2</c:v>
                </c:pt>
                <c:pt idx="141">
                  <c:v>1.5512245248695083E-2</c:v>
                </c:pt>
                <c:pt idx="142">
                  <c:v>1.533398860229415E-2</c:v>
                </c:pt>
                <c:pt idx="143">
                  <c:v>1.5159523697636601E-2</c:v>
                </c:pt>
                <c:pt idx="144">
                  <c:v>1.4988733523445572E-2</c:v>
                </c:pt>
                <c:pt idx="145">
                  <c:v>1.4821505779516632E-2</c:v>
                </c:pt>
                <c:pt idx="146">
                  <c:v>1.4657732643598931E-2</c:v>
                </c:pt>
                <c:pt idx="147">
                  <c:v>1.4497310551920679E-2</c:v>
                </c:pt>
                <c:pt idx="148">
                  <c:v>1.4340139992438961E-2</c:v>
                </c:pt>
                <c:pt idx="149">
                  <c:v>1.4186125309964581E-2</c:v>
                </c:pt>
                <c:pt idx="150">
                  <c:v>1.4035174522376168E-2</c:v>
                </c:pt>
                <c:pt idx="151">
                  <c:v>1.388719914719666E-2</c:v>
                </c:pt>
                <c:pt idx="152">
                  <c:v>1.3742114037858862E-2</c:v>
                </c:pt>
                <c:pt idx="153">
                  <c:v>1.3599837229036986E-2</c:v>
                </c:pt>
                <c:pt idx="154">
                  <c:v>1.3460289790464992E-2</c:v>
                </c:pt>
                <c:pt idx="155">
                  <c:v>1.3323395688705626E-2</c:v>
                </c:pt>
                <c:pt idx="156">
                  <c:v>1.3189081656371907E-2</c:v>
                </c:pt>
                <c:pt idx="157">
                  <c:v>1.3057277068337529E-2</c:v>
                </c:pt>
                <c:pt idx="158">
                  <c:v>1.2927913824506114E-2</c:v>
                </c:pt>
                <c:pt idx="159">
                  <c:v>1.280092623873853E-2</c:v>
                </c:pt>
                <c:pt idx="160">
                  <c:v>1.2676250933565556E-2</c:v>
                </c:pt>
                <c:pt idx="161">
                  <c:v>1.255382674033835E-2</c:v>
                </c:pt>
                <c:pt idx="162">
                  <c:v>1.2433594604492821E-2</c:v>
                </c:pt>
                <c:pt idx="163">
                  <c:v>1.2315497495626436E-2</c:v>
                </c:pt>
                <c:pt idx="164">
                  <c:v>1.2199480322104741E-2</c:v>
                </c:pt>
                <c:pt idx="165">
                  <c:v>1.2085489849935481E-2</c:v>
                </c:pt>
                <c:pt idx="166">
                  <c:v>1.1973474625663292E-2</c:v>
                </c:pt>
                <c:pt idx="167">
                  <c:v>1.1863384903056082E-2</c:v>
                </c:pt>
                <c:pt idx="168">
                  <c:v>1.1755172573367481E-2</c:v>
                </c:pt>
                <c:pt idx="169">
                  <c:v>1.1648791098974409E-2</c:v>
                </c:pt>
                <c:pt idx="170">
                  <c:v>1.1544195450201118E-2</c:v>
                </c:pt>
                <c:pt idx="171">
                  <c:v>1.1441342045153633E-2</c:v>
                </c:pt>
                <c:pt idx="172">
                  <c:v>1.1340188692398516E-2</c:v>
                </c:pt>
                <c:pt idx="173">
                  <c:v>1.1240694536331348E-2</c:v>
                </c:pt>
                <c:pt idx="174">
                  <c:v>1.1142820005088826E-2</c:v>
                </c:pt>
                <c:pt idx="175">
                  <c:v>1.1046526760868454E-2</c:v>
                </c:pt>
                <c:pt idx="176">
                  <c:v>1.0951777652526661E-2</c:v>
                </c:pt>
                <c:pt idx="177">
                  <c:v>1.0858536670335314E-2</c:v>
                </c:pt>
                <c:pt idx="178">
                  <c:v>1.0766768902783084E-2</c:v>
                </c:pt>
                <c:pt idx="179">
                  <c:v>1.0676440495314779E-2</c:v>
                </c:pt>
                <c:pt idx="180">
                  <c:v>1.058751861090858E-2</c:v>
                </c:pt>
                <c:pt idx="181">
                  <c:v>1.0499971392396621E-2</c:v>
                </c:pt>
                <c:pt idx="182">
                  <c:v>1.0413767926439691E-2</c:v>
                </c:pt>
                <c:pt idx="183">
                  <c:v>1.0328878209072558E-2</c:v>
                </c:pt>
                <c:pt idx="184">
                  <c:v>1.0245273112740748E-2</c:v>
                </c:pt>
                <c:pt idx="185">
                  <c:v>1.0162924354754181E-2</c:v>
                </c:pt>
                <c:pt idx="186">
                  <c:v>1.0081804467087193E-2</c:v>
                </c:pt>
                <c:pt idx="187">
                  <c:v>1.0001886767459204E-2</c:v>
                </c:pt>
                <c:pt idx="188">
                  <c:v>9.9231453316325161E-3</c:v>
                </c:pt>
                <c:pt idx="189">
                  <c:v>9.8455549668688327E-3</c:v>
                </c:pt>
                <c:pt idx="190">
                  <c:v>9.7690911864878639E-3</c:v>
                </c:pt>
                <c:pt idx="191">
                  <c:v>9.6937301854758164E-3</c:v>
                </c:pt>
                <c:pt idx="192">
                  <c:v>9.6194488170932586E-3</c:v>
                </c:pt>
                <c:pt idx="193">
                  <c:v>9.5462245704351426E-3</c:v>
                </c:pt>
                <c:pt idx="194">
                  <c:v>9.4740355488986197E-3</c:v>
                </c:pt>
                <c:pt idx="195">
                  <c:v>9.4028604495156078E-3</c:v>
                </c:pt>
                <c:pt idx="196">
                  <c:v>9.3326785431104599E-3</c:v>
                </c:pt>
                <c:pt idx="197">
                  <c:v>9.2634696552446518E-3</c:v>
                </c:pt>
                <c:pt idx="198">
                  <c:v>9.1952141479120265E-3</c:v>
                </c:pt>
                <c:pt idx="199">
                  <c:v>9.1278929019510627E-3</c:v>
                </c:pt>
                <c:pt idx="200">
                  <c:v>9.0614873001410856E-3</c:v>
                </c:pt>
                <c:pt idx="201">
                  <c:v>8.9959792109523627E-3</c:v>
                </c:pt>
                <c:pt idx="202">
                  <c:v>8.9313509729200564E-3</c:v>
                </c:pt>
                <c:pt idx="203">
                  <c:v>8.8675853796151907E-3</c:v>
                </c:pt>
                <c:pt idx="204">
                  <c:v>8.8046656651857413E-3</c:v>
                </c:pt>
                <c:pt idx="205">
                  <c:v>8.7425754904429127E-3</c:v>
                </c:pt>
                <c:pt idx="206">
                  <c:v>8.6812989294691167E-3</c:v>
                </c:pt>
                <c:pt idx="207">
                  <c:v>8.6208204567247808E-3</c:v>
                </c:pt>
                <c:pt idx="208">
                  <c:v>8.5611249346326072E-3</c:v>
                </c:pt>
                <c:pt idx="209">
                  <c:v>8.5021976016188688E-3</c:v>
                </c:pt>
                <c:pt idx="210">
                  <c:v>8.4440240605923676E-3</c:v>
                </c:pt>
                <c:pt idx="211">
                  <c:v>8.3865902678422026E-3</c:v>
                </c:pt>
                <c:pt idx="212">
                  <c:v>8.3298825223373871E-3</c:v>
                </c:pt>
                <c:pt idx="213">
                  <c:v>8.2738874554107566E-3</c:v>
                </c:pt>
                <c:pt idx="214">
                  <c:v>8.218592020811856E-3</c:v>
                </c:pt>
                <c:pt idx="215">
                  <c:v>8.1639834851130379E-3</c:v>
                </c:pt>
                <c:pt idx="216">
                  <c:v>8.1100494184548448E-3</c:v>
                </c:pt>
                <c:pt idx="217">
                  <c:v>8.0567776856160286E-3</c:v>
                </c:pt>
                <c:pt idx="218">
                  <c:v>8.0041564373959668E-3</c:v>
                </c:pt>
                <c:pt idx="219">
                  <c:v>7.9521741022959419E-3</c:v>
                </c:pt>
                <c:pt idx="220">
                  <c:v>7.9008193784880481E-3</c:v>
                </c:pt>
                <c:pt idx="221">
                  <c:v>7.8500812260597144E-3</c:v>
                </c:pt>
                <c:pt idx="222">
                  <c:v>7.7999488595231845E-3</c:v>
                </c:pt>
                <c:pt idx="223">
                  <c:v>7.7504117405792954E-3</c:v>
                </c:pt>
                <c:pt idx="224">
                  <c:v>7.7014595711258991E-3</c:v>
                </c:pt>
                <c:pt idx="225">
                  <c:v>7.6530822865008251E-3</c:v>
                </c:pt>
                <c:pt idx="226">
                  <c:v>7.6052700489509621E-3</c:v>
                </c:pt>
                <c:pt idx="227">
                  <c:v>7.5580132413179905E-3</c:v>
                </c:pt>
                <c:pt idx="228">
                  <c:v>7.5113024609331459E-3</c:v>
                </c:pt>
                <c:pt idx="229">
                  <c:v>7.4651285137124499E-3</c:v>
                </c:pt>
                <c:pt idx="230">
                  <c:v>7.4194824084451187E-3</c:v>
                </c:pt>
                <c:pt idx="231">
                  <c:v>7.3743553512677848E-3</c:v>
                </c:pt>
                <c:pt idx="232">
                  <c:v>7.3297387403173757E-3</c:v>
                </c:pt>
                <c:pt idx="233">
                  <c:v>7.2856241605563322E-3</c:v>
                </c:pt>
                <c:pt idx="234">
                  <c:v>7.2420033787631904E-3</c:v>
                </c:pt>
                <c:pt idx="235">
                  <c:v>7.1988683386830579E-3</c:v>
                </c:pt>
                <c:pt idx="236">
                  <c:v>7.1562111563315562E-3</c:v>
                </c:pt>
                <c:pt idx="237">
                  <c:v>7.1140241154468301E-3</c:v>
                </c:pt>
                <c:pt idx="238">
                  <c:v>7.0722996630843129E-3</c:v>
                </c:pt>
                <c:pt idx="239">
                  <c:v>7.0310304053488931E-3</c:v>
                </c:pt>
                <c:pt idx="240">
                  <c:v>6.9902091032595379E-3</c:v>
                </c:pt>
                <c:pt idx="241">
                  <c:v>6.9498286687418188E-3</c:v>
                </c:pt>
                <c:pt idx="242">
                  <c:v>6.9098821607434038E-3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C8-4FC2-AFFD-F85F5DCEE955}"/>
            </c:ext>
          </c:extLst>
        </c:ser>
        <c:ser>
          <c:idx val="3"/>
          <c:order val="3"/>
          <c:tx>
            <c:strRef>
              <c:f>Pnorm!$G$60</c:f>
              <c:strCache>
                <c:ptCount val="1"/>
                <c:pt idx="0">
                  <c:v>Overige niet-slaapfuncties, bestaande bouw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Pnorm!$C$66:$C$308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Pnorm!$G$66:$G$308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0.39400000000000002</c:v>
                </c:pt>
                <c:pt idx="13">
                  <c:v>0.38800000000000001</c:v>
                </c:pt>
                <c:pt idx="14">
                  <c:v>0.38200000000000001</c:v>
                </c:pt>
                <c:pt idx="15">
                  <c:v>0.376</c:v>
                </c:pt>
                <c:pt idx="16">
                  <c:v>0.37</c:v>
                </c:pt>
                <c:pt idx="17">
                  <c:v>0.36399999999999999</c:v>
                </c:pt>
                <c:pt idx="18">
                  <c:v>0.35799999999999998</c:v>
                </c:pt>
                <c:pt idx="19">
                  <c:v>0.35199999999999998</c:v>
                </c:pt>
                <c:pt idx="20">
                  <c:v>0.34599999999999997</c:v>
                </c:pt>
                <c:pt idx="21">
                  <c:v>0.33999999999999997</c:v>
                </c:pt>
                <c:pt idx="22">
                  <c:v>0.33399999999999996</c:v>
                </c:pt>
                <c:pt idx="23">
                  <c:v>0.32799999999999996</c:v>
                </c:pt>
                <c:pt idx="24">
                  <c:v>0.32199999999999995</c:v>
                </c:pt>
                <c:pt idx="25">
                  <c:v>0.316</c:v>
                </c:pt>
                <c:pt idx="26">
                  <c:v>0.31</c:v>
                </c:pt>
                <c:pt idx="27">
                  <c:v>0.30399999999999999</c:v>
                </c:pt>
                <c:pt idx="28">
                  <c:v>0.29799999999999999</c:v>
                </c:pt>
                <c:pt idx="29">
                  <c:v>0.29199999999999998</c:v>
                </c:pt>
                <c:pt idx="30">
                  <c:v>0.28599999999999998</c:v>
                </c:pt>
                <c:pt idx="31">
                  <c:v>0.27999999999999997</c:v>
                </c:pt>
                <c:pt idx="32">
                  <c:v>0.27214562752165322</c:v>
                </c:pt>
                <c:pt idx="33">
                  <c:v>0.26470741826170158</c:v>
                </c:pt>
                <c:pt idx="34">
                  <c:v>0.25764046383149525</c:v>
                </c:pt>
                <c:pt idx="35">
                  <c:v>0.25091823172247402</c:v>
                </c:pt>
                <c:pt idx="36">
                  <c:v>0.24451663216042974</c:v>
                </c:pt>
                <c:pt idx="37">
                  <c:v>0.23841374508111265</c:v>
                </c:pt>
                <c:pt idx="38">
                  <c:v>0.23258958277291358</c:v>
                </c:pt>
                <c:pt idx="39">
                  <c:v>0.22702588288224768</c:v>
                </c:pt>
                <c:pt idx="40">
                  <c:v>0.22170592735814859</c:v>
                </c:pt>
                <c:pt idx="41">
                  <c:v>0.21661438363247107</c:v>
                </c:pt>
                <c:pt idx="42">
                  <c:v>0.21173716492307604</c:v>
                </c:pt>
                <c:pt idx="43">
                  <c:v>0.20706130703447298</c:v>
                </c:pt>
                <c:pt idx="44">
                  <c:v>0.20257485943355805</c:v>
                </c:pt>
                <c:pt idx="45">
                  <c:v>0.19826678871300493</c:v>
                </c:pt>
                <c:pt idx="46">
                  <c:v>0.19412689283416934</c:v>
                </c:pt>
                <c:pt idx="47">
                  <c:v>0.19014572477507874</c:v>
                </c:pt>
                <c:pt idx="48">
                  <c:v>0.1863145244053398</c:v>
                </c:pt>
                <c:pt idx="49">
                  <c:v>0.18262515757512229</c:v>
                </c:pt>
                <c:pt idx="50">
                  <c:v>0.17907006154511129</c:v>
                </c:pt>
                <c:pt idx="51">
                  <c:v>0.17564219600276018</c:v>
                </c:pt>
                <c:pt idx="52">
                  <c:v>0.17233499901087868</c:v>
                </c:pt>
                <c:pt idx="53">
                  <c:v>0.16914234732045208</c:v>
                </c:pt>
                <c:pt idx="54">
                  <c:v>0.1660585205529872</c:v>
                </c:pt>
                <c:pt idx="55">
                  <c:v>0.16307816882060097</c:v>
                </c:pt>
                <c:pt idx="56">
                  <c:v>0.16019628340615286</c:v>
                </c:pt>
                <c:pt idx="57">
                  <c:v>0.157408170172291</c:v>
                </c:pt>
                <c:pt idx="58">
                  <c:v>0.15470942540853402</c:v>
                </c:pt>
                <c:pt idx="59">
                  <c:v>0.15209591386031729</c:v>
                </c:pt>
                <c:pt idx="60">
                  <c:v>0.14956374871415806</c:v>
                </c:pt>
                <c:pt idx="61">
                  <c:v>0.14710927333934753</c:v>
                </c:pt>
                <c:pt idx="62">
                  <c:v>0.14472904460947905</c:v>
                </c:pt>
                <c:pt idx="63">
                  <c:v>0.14241981764708347</c:v>
                </c:pt>
                <c:pt idx="64">
                  <c:v>0.14017853185213813</c:v>
                </c:pt>
                <c:pt idx="65">
                  <c:v>0.13800229809052264</c:v>
                </c:pt>
                <c:pt idx="66">
                  <c:v>0.13588838693195676</c:v>
                </c:pt>
                <c:pt idx="67">
                  <c:v>0.13383421783877952</c:v>
                </c:pt>
                <c:pt idx="68">
                  <c:v>0.13183734921737253</c:v>
                </c:pt>
                <c:pt idx="69">
                  <c:v>0.12989546925322126</c:v>
                </c:pt>
                <c:pt idx="70">
                  <c:v>0.12800638745876378</c:v>
                </c:pt>
                <c:pt idx="71">
                  <c:v>0.12616802687037995</c:v>
                </c:pt>
                <c:pt idx="72">
                  <c:v>0.12437841683727682</c:v>
                </c:pt>
                <c:pt idx="73">
                  <c:v>0.12263568635070216</c:v>
                </c:pt>
                <c:pt idx="74">
                  <c:v>0.12093805786699043</c:v>
                </c:pt>
                <c:pt idx="75">
                  <c:v>0.11928384158243838</c:v>
                </c:pt>
                <c:pt idx="76">
                  <c:v>0.1176714301220395</c:v>
                </c:pt>
                <c:pt idx="77">
                  <c:v>0.11381343613183986</c:v>
                </c:pt>
                <c:pt idx="78">
                  <c:v>0.11018536392531478</c:v>
                </c:pt>
                <c:pt idx="79">
                  <c:v>0.10676767944833415</c:v>
                </c:pt>
                <c:pt idx="80">
                  <c:v>0.1035429776687949</c:v>
                </c:pt>
                <c:pt idx="81">
                  <c:v>0.1004957019912939</c:v>
                </c:pt>
                <c:pt idx="82">
                  <c:v>9.7611906728462247E-2</c:v>
                </c:pt>
                <c:pt idx="83">
                  <c:v>9.4879055134498652E-2</c:v>
                </c:pt>
                <c:pt idx="84">
                  <c:v>9.2285846958039167E-2</c:v>
                </c:pt>
                <c:pt idx="85">
                  <c:v>8.9822070614753322E-2</c:v>
                </c:pt>
                <c:pt idx="86">
                  <c:v>8.747847598599913E-2</c:v>
                </c:pt>
                <c:pt idx="87">
                  <c:v>8.524666457191403E-2</c:v>
                </c:pt>
                <c:pt idx="88">
                  <c:v>8.3118994305993316E-2</c:v>
                </c:pt>
                <c:pt idx="89">
                  <c:v>8.1088496804401097E-2</c:v>
                </c:pt>
                <c:pt idx="90">
                  <c:v>7.914880520073489E-2</c:v>
                </c:pt>
                <c:pt idx="91">
                  <c:v>7.7294091024061401E-2</c:v>
                </c:pt>
                <c:pt idx="92">
                  <c:v>7.5519008829034034E-2</c:v>
                </c:pt>
                <c:pt idx="93">
                  <c:v>7.3818647492914891E-2</c:v>
                </c:pt>
                <c:pt idx="94">
                  <c:v>7.2188487264165477E-2</c:v>
                </c:pt>
                <c:pt idx="95">
                  <c:v>7.0624361787810314E-2</c:v>
                </c:pt>
                <c:pt idx="96">
                  <c:v>6.912242444955137E-2</c:v>
                </c:pt>
                <c:pt idx="97">
                  <c:v>6.7679118477979694E-2</c:v>
                </c:pt>
                <c:pt idx="98">
                  <c:v>6.6291150325715045E-2</c:v>
                </c:pt>
                <c:pt idx="99">
                  <c:v>6.4955465918722755E-2</c:v>
                </c:pt>
                <c:pt idx="100">
                  <c:v>6.3669229420700205E-2</c:v>
                </c:pt>
                <c:pt idx="101">
                  <c:v>6.2429804208134404E-2</c:v>
                </c:pt>
                <c:pt idx="102">
                  <c:v>6.1234735792932676E-2</c:v>
                </c:pt>
                <c:pt idx="103">
                  <c:v>6.0081736464628548E-2</c:v>
                </c:pt>
                <c:pt idx="104">
                  <c:v>5.8968671454105434E-2</c:v>
                </c:pt>
                <c:pt idx="105">
                  <c:v>5.7893546446365629E-2</c:v>
                </c:pt>
                <c:pt idx="106">
                  <c:v>5.6854496291812821E-2</c:v>
                </c:pt>
                <c:pt idx="107">
                  <c:v>5.5849774784365577E-2</c:v>
                </c:pt>
                <c:pt idx="108">
                  <c:v>5.487774539096385E-2</c:v>
                </c:pt>
                <c:pt idx="109">
                  <c:v>5.3936872831054479E-2</c:v>
                </c:pt>
                <c:pt idx="110">
                  <c:v>5.302571541678306E-2</c:v>
                </c:pt>
                <c:pt idx="111">
                  <c:v>5.2142918075153873E-2</c:v>
                </c:pt>
                <c:pt idx="112">
                  <c:v>5.1287205982574448E-2</c:v>
                </c:pt>
                <c:pt idx="113">
                  <c:v>5.045737875018233E-2</c:v>
                </c:pt>
                <c:pt idx="114">
                  <c:v>4.9652305105316347E-2</c:v>
                </c:pt>
                <c:pt idx="115">
                  <c:v>4.8870918020587711E-2</c:v>
                </c:pt>
                <c:pt idx="116">
                  <c:v>4.8112210247348103E-2</c:v>
                </c:pt>
                <c:pt idx="117">
                  <c:v>4.737523021504142E-2</c:v>
                </c:pt>
                <c:pt idx="118">
                  <c:v>4.6659078262052144E-2</c:v>
                </c:pt>
                <c:pt idx="119">
                  <c:v>4.5962903167297876E-2</c:v>
                </c:pt>
                <c:pt idx="120">
                  <c:v>4.5285898955026896E-2</c:v>
                </c:pt>
                <c:pt idx="121">
                  <c:v>4.462730194811497E-2</c:v>
                </c:pt>
                <c:pt idx="122">
                  <c:v>4.3986388047675996E-2</c:v>
                </c:pt>
                <c:pt idx="123">
                  <c:v>4.3362470219025312E-2</c:v>
                </c:pt>
                <c:pt idx="124">
                  <c:v>4.2754896166022703E-2</c:v>
                </c:pt>
                <c:pt idx="125">
                  <c:v>4.2163046177578017E-2</c:v>
                </c:pt>
                <c:pt idx="126">
                  <c:v>4.1586331131682558E-2</c:v>
                </c:pt>
                <c:pt idx="127">
                  <c:v>4.1024190643724472E-2</c:v>
                </c:pt>
                <c:pt idx="128">
                  <c:v>4.0476091347104629E-2</c:v>
                </c:pt>
                <c:pt idx="129">
                  <c:v>3.9941525295288272E-2</c:v>
                </c:pt>
                <c:pt idx="130">
                  <c:v>3.9420008475436079E-2</c:v>
                </c:pt>
                <c:pt idx="131">
                  <c:v>3.8911079424656304E-2</c:v>
                </c:pt>
                <c:pt idx="132">
                  <c:v>3.8414297940733901E-2</c:v>
                </c:pt>
                <c:pt idx="133">
                  <c:v>3.7929243879918494E-2</c:v>
                </c:pt>
                <c:pt idx="134">
                  <c:v>3.7455516035011738E-2</c:v>
                </c:pt>
                <c:pt idx="135">
                  <c:v>3.6992731087584635E-2</c:v>
                </c:pt>
                <c:pt idx="136">
                  <c:v>3.6540522628691674E-2</c:v>
                </c:pt>
                <c:pt idx="137">
                  <c:v>3.6098540242929758E-2</c:v>
                </c:pt>
                <c:pt idx="138">
                  <c:v>3.5666448651128349E-2</c:v>
                </c:pt>
                <c:pt idx="139">
                  <c:v>3.5243926907352709E-2</c:v>
                </c:pt>
                <c:pt idx="140">
                  <c:v>3.4830667646259493E-2</c:v>
                </c:pt>
                <c:pt idx="141">
                  <c:v>3.4426376377172524E-2</c:v>
                </c:pt>
                <c:pt idx="142">
                  <c:v>3.4030770821539158E-2</c:v>
                </c:pt>
                <c:pt idx="143">
                  <c:v>3.3643580290700074E-2</c:v>
                </c:pt>
                <c:pt idx="144">
                  <c:v>3.3264545101147631E-2</c:v>
                </c:pt>
                <c:pt idx="145">
                  <c:v>3.289341602467255E-2</c:v>
                </c:pt>
                <c:pt idx="146">
                  <c:v>3.252995377100254E-2</c:v>
                </c:pt>
                <c:pt idx="147">
                  <c:v>3.2173928500721732E-2</c:v>
                </c:pt>
                <c:pt idx="148">
                  <c:v>3.1825119366429358E-2</c:v>
                </c:pt>
                <c:pt idx="149">
                  <c:v>3.1483314080252636E-2</c:v>
                </c:pt>
                <c:pt idx="150">
                  <c:v>3.1148308505970182E-2</c:v>
                </c:pt>
                <c:pt idx="151">
                  <c:v>3.0819906274132624E-2</c:v>
                </c:pt>
                <c:pt idx="152">
                  <c:v>3.0497918418686199E-2</c:v>
                </c:pt>
                <c:pt idx="153">
                  <c:v>3.0182163033716576E-2</c:v>
                </c:pt>
                <c:pt idx="154">
                  <c:v>2.9872464949027393E-2</c:v>
                </c:pt>
                <c:pt idx="155">
                  <c:v>2.9568655423363829E-2</c:v>
                </c:pt>
                <c:pt idx="156">
                  <c:v>2.9270571854175458E-2</c:v>
                </c:pt>
                <c:pt idx="157">
                  <c:v>2.8978057502889572E-2</c:v>
                </c:pt>
                <c:pt idx="158">
                  <c:v>2.8690961234740579E-2</c:v>
                </c:pt>
                <c:pt idx="159">
                  <c:v>2.8409137272266093E-2</c:v>
                </c:pt>
                <c:pt idx="160">
                  <c:v>2.8132444961642349E-2</c:v>
                </c:pt>
                <c:pt idx="161">
                  <c:v>2.7860748551087854E-2</c:v>
                </c:pt>
                <c:pt idx="162">
                  <c:v>2.7593916980616279E-2</c:v>
                </c:pt>
                <c:pt idx="163">
                  <c:v>2.7331823682469635E-2</c:v>
                </c:pt>
                <c:pt idx="164">
                  <c:v>2.7074346391604238E-2</c:v>
                </c:pt>
                <c:pt idx="165">
                  <c:v>2.682136696564779E-2</c:v>
                </c:pt>
                <c:pt idx="166">
                  <c:v>2.6572771213779298E-2</c:v>
                </c:pt>
                <c:pt idx="167">
                  <c:v>2.6328448734023947E-2</c:v>
                </c:pt>
                <c:pt idx="168">
                  <c:v>2.6088292758484316E-2</c:v>
                </c:pt>
                <c:pt idx="169">
                  <c:v>2.5852200006061993E-2</c:v>
                </c:pt>
                <c:pt idx="170">
                  <c:v>2.5620070542251024E-2</c:v>
                </c:pt>
                <c:pt idx="171">
                  <c:v>2.5391807645612233E-2</c:v>
                </c:pt>
                <c:pt idx="172">
                  <c:v>2.516731768056004E-2</c:v>
                </c:pt>
                <c:pt idx="173">
                  <c:v>2.494650997611857E-2</c:v>
                </c:pt>
                <c:pt idx="174">
                  <c:v>2.4729296710322774E-2</c:v>
                </c:pt>
                <c:pt idx="175">
                  <c:v>2.4515592799962769E-2</c:v>
                </c:pt>
                <c:pt idx="176">
                  <c:v>2.4305315795384693E-2</c:v>
                </c:pt>
                <c:pt idx="177">
                  <c:v>2.4098385780081683E-2</c:v>
                </c:pt>
                <c:pt idx="178">
                  <c:v>2.3894725274822993E-2</c:v>
                </c:pt>
                <c:pt idx="179">
                  <c:v>2.3694259146084085E-2</c:v>
                </c:pt>
                <c:pt idx="180">
                  <c:v>2.3496914518555533E-2</c:v>
                </c:pt>
                <c:pt idx="181">
                  <c:v>2.3302620691520996E-2</c:v>
                </c:pt>
                <c:pt idx="182">
                  <c:v>2.3111309058906133E-2</c:v>
                </c:pt>
                <c:pt idx="183">
                  <c:v>2.2922913032813227E-2</c:v>
                </c:pt>
                <c:pt idx="184">
                  <c:v>2.2737367970365817E-2</c:v>
                </c:pt>
                <c:pt idx="185">
                  <c:v>2.2554611103697744E-2</c:v>
                </c:pt>
                <c:pt idx="186">
                  <c:v>2.2374581472930227E-2</c:v>
                </c:pt>
                <c:pt idx="187">
                  <c:v>2.2197219861991128E-2</c:v>
                </c:pt>
                <c:pt idx="188">
                  <c:v>2.2022468737135325E-2</c:v>
                </c:pt>
                <c:pt idx="189">
                  <c:v>2.1850272188036712E-2</c:v>
                </c:pt>
                <c:pt idx="190">
                  <c:v>2.1680575871326008E-2</c:v>
                </c:pt>
                <c:pt idx="191">
                  <c:v>2.151332695645861E-2</c:v>
                </c:pt>
                <c:pt idx="192">
                  <c:v>2.1348474073800344E-2</c:v>
                </c:pt>
                <c:pt idx="193">
                  <c:v>2.1185967264826366E-2</c:v>
                </c:pt>
                <c:pt idx="194">
                  <c:v>2.1025757934334685E-2</c:v>
                </c:pt>
                <c:pt idx="195">
                  <c:v>2.08677988045789E-2</c:v>
                </c:pt>
                <c:pt idx="196">
                  <c:v>2.071204387123201E-2</c:v>
                </c:pt>
                <c:pt idx="197">
                  <c:v>2.0558448361096927E-2</c:v>
                </c:pt>
                <c:pt idx="198">
                  <c:v>2.0406968691482657E-2</c:v>
                </c:pt>
                <c:pt idx="199">
                  <c:v>2.0257562431171806E-2</c:v>
                </c:pt>
                <c:pt idx="200">
                  <c:v>2.0110188262905917E-2</c:v>
                </c:pt>
                <c:pt idx="201">
                  <c:v>1.9964805947322032E-2</c:v>
                </c:pt>
                <c:pt idx="202">
                  <c:v>1.982137628827375E-2</c:v>
                </c:pt>
                <c:pt idx="203">
                  <c:v>1.9679861099477232E-2</c:v>
                </c:pt>
                <c:pt idx="204">
                  <c:v>1.9540223172422495E-2</c:v>
                </c:pt>
                <c:pt idx="205">
                  <c:v>1.9402426245494667E-2</c:v>
                </c:pt>
                <c:pt idx="206">
                  <c:v>1.9266434974252993E-2</c:v>
                </c:pt>
                <c:pt idx="207">
                  <c:v>1.9132214902816962E-2</c:v>
                </c:pt>
                <c:pt idx="208">
                  <c:v>1.8999732436311999E-2</c:v>
                </c:pt>
                <c:pt idx="209">
                  <c:v>1.8868954814329483E-2</c:v>
                </c:pt>
                <c:pt idx="210">
                  <c:v>1.8739850085358046E-2</c:v>
                </c:pt>
                <c:pt idx="211">
                  <c:v>1.8612387082144376E-2</c:v>
                </c:pt>
                <c:pt idx="212">
                  <c:v>1.8486535397945796E-2</c:v>
                </c:pt>
                <c:pt idx="213">
                  <c:v>1.8362265363635753E-2</c:v>
                </c:pt>
                <c:pt idx="214">
                  <c:v>1.823954802562814E-2</c:v>
                </c:pt>
                <c:pt idx="215">
                  <c:v>1.8118355124585532E-2</c:v>
                </c:pt>
                <c:pt idx="216">
                  <c:v>1.7998659074880369E-2</c:v>
                </c:pt>
                <c:pt idx="217">
                  <c:v>1.7880432944776634E-2</c:v>
                </c:pt>
                <c:pt idx="218">
                  <c:v>1.7763650437304813E-2</c:v>
                </c:pt>
                <c:pt idx="219">
                  <c:v>1.7648285871800132E-2</c:v>
                </c:pt>
                <c:pt idx="220">
                  <c:v>1.7534314166079132E-2</c:v>
                </c:pt>
                <c:pt idx="221">
                  <c:v>1.7421710819227897E-2</c:v>
                </c:pt>
                <c:pt idx="222">
                  <c:v>1.7310451894978353E-2</c:v>
                </c:pt>
                <c:pt idx="223">
                  <c:v>1.7200514005648853E-2</c:v>
                </c:pt>
                <c:pt idx="224">
                  <c:v>1.7091874296627781E-2</c:v>
                </c:pt>
                <c:pt idx="225">
                  <c:v>1.6984510431377615E-2</c:v>
                </c:pt>
                <c:pt idx="226">
                  <c:v>1.6878400576940854E-2</c:v>
                </c:pt>
                <c:pt idx="227">
                  <c:v>1.6773523389926735E-2</c:v>
                </c:pt>
                <c:pt idx="228">
                  <c:v>1.6669858002961852E-2</c:v>
                </c:pt>
                <c:pt idx="229">
                  <c:v>1.6567384011585713E-2</c:v>
                </c:pt>
                <c:pt idx="230">
                  <c:v>1.6466081461574945E-2</c:v>
                </c:pt>
                <c:pt idx="231">
                  <c:v>1.6365930836679962E-2</c:v>
                </c:pt>
                <c:pt idx="232">
                  <c:v>1.6266913046758036E-2</c:v>
                </c:pt>
                <c:pt idx="233">
                  <c:v>1.6169009416288925E-2</c:v>
                </c:pt>
                <c:pt idx="234">
                  <c:v>1.607220167325743E-2</c:v>
                </c:pt>
                <c:pt idx="235">
                  <c:v>1.597647193839084E-2</c:v>
                </c:pt>
                <c:pt idx="236">
                  <c:v>1.5881802714736964E-2</c:v>
                </c:pt>
                <c:pt idx="237">
                  <c:v>1.578817687757075E-2</c:v>
                </c:pt>
                <c:pt idx="238">
                  <c:v>1.5695577664617728E-2</c:v>
                </c:pt>
                <c:pt idx="239">
                  <c:v>1.560398866658241E-2</c:v>
                </c:pt>
                <c:pt idx="240">
                  <c:v>1.5513393817970626E-2</c:v>
                </c:pt>
                <c:pt idx="241">
                  <c:v>1.542377738819572E-2</c:v>
                </c:pt>
                <c:pt idx="242">
                  <c:v>1.5335123972957661E-2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C8-4FC2-AFFD-F85F5DCEE955}"/>
            </c:ext>
          </c:extLst>
        </c:ser>
        <c:ser>
          <c:idx val="4"/>
          <c:order val="4"/>
          <c:tx>
            <c:strRef>
              <c:f>Pnorm!$D$55</c:f>
              <c:strCache>
                <c:ptCount val="1"/>
                <c:pt idx="0">
                  <c:v>Pnorm(A): industriefunctie, nieuwbouw</c:v>
                </c:pt>
              </c:strCache>
            </c:strRef>
          </c:tx>
          <c:spPr>
            <a:ln w="31750" cmpd="tri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4-69C8-4FC2-AFFD-F85F5DCEE955}"/>
              </c:ext>
            </c:extLst>
          </c:dPt>
          <c:xVal>
            <c:numRef>
              <c:f>Pnorm!$C$66:$C$308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Pnorm!$H$66:$H$308</c:f>
              <c:numCache>
                <c:formatCode>0.000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0.3952</c:v>
                </c:pt>
                <c:pt idx="18">
                  <c:v>0.39040000000000002</c:v>
                </c:pt>
                <c:pt idx="19">
                  <c:v>0.38560000000000005</c:v>
                </c:pt>
                <c:pt idx="20">
                  <c:v>0.38080000000000003</c:v>
                </c:pt>
                <c:pt idx="21">
                  <c:v>0.376</c:v>
                </c:pt>
                <c:pt idx="22">
                  <c:v>0.37119999999999997</c:v>
                </c:pt>
                <c:pt idx="23">
                  <c:v>0.3664</c:v>
                </c:pt>
                <c:pt idx="24">
                  <c:v>0.36160000000000003</c:v>
                </c:pt>
                <c:pt idx="25">
                  <c:v>0.35680000000000001</c:v>
                </c:pt>
                <c:pt idx="26">
                  <c:v>0.35199999999999998</c:v>
                </c:pt>
                <c:pt idx="27">
                  <c:v>0.34720000000000001</c:v>
                </c:pt>
                <c:pt idx="28">
                  <c:v>0.34240000000000004</c:v>
                </c:pt>
                <c:pt idx="29">
                  <c:v>0.33760000000000001</c:v>
                </c:pt>
                <c:pt idx="30">
                  <c:v>0.33279999999999998</c:v>
                </c:pt>
                <c:pt idx="31">
                  <c:v>0.32800000000000001</c:v>
                </c:pt>
                <c:pt idx="32">
                  <c:v>0.32320000000000004</c:v>
                </c:pt>
                <c:pt idx="33">
                  <c:v>0.31840000000000002</c:v>
                </c:pt>
                <c:pt idx="34">
                  <c:v>0.31359999999999999</c:v>
                </c:pt>
                <c:pt idx="35">
                  <c:v>0.30880000000000002</c:v>
                </c:pt>
                <c:pt idx="36">
                  <c:v>0.30400000000000005</c:v>
                </c:pt>
                <c:pt idx="37">
                  <c:v>0.29920000000000002</c:v>
                </c:pt>
                <c:pt idx="38">
                  <c:v>0.2944</c:v>
                </c:pt>
                <c:pt idx="39">
                  <c:v>0.28960000000000002</c:v>
                </c:pt>
                <c:pt idx="40">
                  <c:v>0.28480000000000005</c:v>
                </c:pt>
                <c:pt idx="41">
                  <c:v>0.27999332192123061</c:v>
                </c:pt>
                <c:pt idx="42">
                  <c:v>0.27368908373870582</c:v>
                </c:pt>
                <c:pt idx="43">
                  <c:v>0.26764512229391607</c:v>
                </c:pt>
                <c:pt idx="44">
                  <c:v>0.26184599046185336</c:v>
                </c:pt>
                <c:pt idx="45">
                  <c:v>0.25627742658399993</c:v>
                </c:pt>
                <c:pt idx="46">
                  <c:v>0.2509262436196687</c:v>
                </c:pt>
                <c:pt idx="47">
                  <c:v>0.24578023045425126</c:v>
                </c:pt>
                <c:pt idx="48">
                  <c:v>0.24082806384148786</c:v>
                </c:pt>
                <c:pt idx="49">
                  <c:v>0.23605922967057111</c:v>
                </c:pt>
                <c:pt idx="50">
                  <c:v>0.23146395242951467</c:v>
                </c:pt>
                <c:pt idx="51">
                  <c:v>0.22703313188931148</c:v>
                </c:pt>
                <c:pt idx="52">
                  <c:v>0.22275828616357271</c:v>
                </c:pt>
                <c:pt idx="53">
                  <c:v>0.21863150040932341</c:v>
                </c:pt>
                <c:pt idx="54">
                  <c:v>0.21464538052950458</c:v>
                </c:pt>
                <c:pt idx="55">
                  <c:v>0.21079301131906297</c:v>
                </c:pt>
                <c:pt idx="56">
                  <c:v>0.2070679185664194</c:v>
                </c:pt>
                <c:pt idx="57">
                  <c:v>0.20346403468229995</c:v>
                </c:pt>
                <c:pt idx="58">
                  <c:v>0.19997566747994502</c:v>
                </c:pt>
                <c:pt idx="59">
                  <c:v>0.19659747177570092</c:v>
                </c:pt>
                <c:pt idx="60">
                  <c:v>0.19332442351806894</c:v>
                </c:pt>
                <c:pt idx="61">
                  <c:v>0.19015179618722147</c:v>
                </c:pt>
                <c:pt idx="62">
                  <c:v>0.18707513923659633</c:v>
                </c:pt>
                <c:pt idx="63">
                  <c:v>0.1840902583739836</c:v>
                </c:pt>
                <c:pt idx="64">
                  <c:v>0.18119319750213325</c:v>
                </c:pt>
                <c:pt idx="65">
                  <c:v>0.17838022215869667</c:v>
                </c:pt>
                <c:pt idx="66">
                  <c:v>0.17564780431271712</c:v>
                </c:pt>
                <c:pt idx="67">
                  <c:v>0.17299260839016714</c:v>
                </c:pt>
                <c:pt idx="68">
                  <c:v>0.17041147841452964</c:v>
                </c:pt>
                <c:pt idx="69">
                  <c:v>0.16790142616030118</c:v>
                </c:pt>
                <c:pt idx="70">
                  <c:v>0.16545962022783592</c:v>
                </c:pt>
                <c:pt idx="71">
                  <c:v>0.16308337595726158</c:v>
                </c:pt>
                <c:pt idx="72">
                  <c:v>0.16077014610747337</c:v>
                </c:pt>
                <c:pt idx="73">
                  <c:v>0.1585175122335504</c:v>
                </c:pt>
                <c:pt idx="74">
                  <c:v>0.15632317670249432</c:v>
                </c:pt>
                <c:pt idx="75">
                  <c:v>0.15418495529299742</c:v>
                </c:pt>
                <c:pt idx="76">
                  <c:v>0.15210077033016067</c:v>
                </c:pt>
                <c:pt idx="77">
                  <c:v>0.14711397058420783</c:v>
                </c:pt>
                <c:pt idx="78">
                  <c:v>0.14242436515616475</c:v>
                </c:pt>
                <c:pt idx="79">
                  <c:v>0.13800670454683028</c:v>
                </c:pt>
                <c:pt idx="80">
                  <c:v>0.13383849120698837</c:v>
                </c:pt>
                <c:pt idx="81">
                  <c:v>0.12989961685596224</c:v>
                </c:pt>
                <c:pt idx="82">
                  <c:v>0.12617205545472615</c:v>
                </c:pt>
                <c:pt idx="83">
                  <c:v>0.1226396021463167</c:v>
                </c:pt>
                <c:pt idx="84">
                  <c:v>0.11928765035260698</c:v>
                </c:pt>
                <c:pt idx="85">
                  <c:v>0.11610300069426296</c:v>
                </c:pt>
                <c:pt idx="86">
                  <c:v>0.11307369657171221</c:v>
                </c:pt>
                <c:pt idx="87">
                  <c:v>0.11018888217826149</c:v>
                </c:pt>
                <c:pt idx="88">
                  <c:v>0.10743867946448905</c:v>
                </c:pt>
                <c:pt idx="89">
                  <c:v>0.10481408117563219</c:v>
                </c:pt>
                <c:pt idx="90">
                  <c:v>0.10230685757161384</c:v>
                </c:pt>
                <c:pt idx="91">
                  <c:v>9.9909474836299639E-2</c:v>
                </c:pt>
                <c:pt idx="92">
                  <c:v>9.7615023507009249E-2</c:v>
                </c:pt>
                <c:pt idx="93">
                  <c:v>9.5417155521593286E-2</c:v>
                </c:pt>
                <c:pt idx="94">
                  <c:v>9.3310028699923622E-2</c:v>
                </c:pt>
                <c:pt idx="95">
                  <c:v>9.1288257658304478E-2</c:v>
                </c:pt>
                <c:pt idx="96">
                  <c:v>8.9346870306252324E-2</c:v>
                </c:pt>
                <c:pt idx="97">
                  <c:v>8.7481269200950076E-2</c:v>
                </c:pt>
                <c:pt idx="98">
                  <c:v>8.568719714000686E-2</c:v>
                </c:pt>
                <c:pt idx="99">
                  <c:v>8.3960706461591456E-2</c:v>
                </c:pt>
                <c:pt idx="100">
                  <c:v>8.2298131595516508E-2</c:v>
                </c:pt>
                <c:pt idx="101">
                  <c:v>8.0696064471811393E-2</c:v>
                </c:pt>
                <c:pt idx="102">
                  <c:v>7.915133244670633E-2</c:v>
                </c:pt>
                <c:pt idx="103">
                  <c:v>7.7660978451319918E-2</c:v>
                </c:pt>
                <c:pt idx="104">
                  <c:v>7.6222243107043647E-2</c:v>
                </c:pt>
                <c:pt idx="105">
                  <c:v>7.4832548584687228E-2</c:v>
                </c:pt>
                <c:pt idx="106">
                  <c:v>7.3489484012809012E-2</c:v>
                </c:pt>
                <c:pt idx="107">
                  <c:v>7.2190792265020148E-2</c:v>
                </c:pt>
                <c:pt idx="108">
                  <c:v>7.0934357977048751E-2</c:v>
                </c:pt>
                <c:pt idx="109">
                  <c:v>6.9718196662477264E-2</c:v>
                </c:pt>
                <c:pt idx="110">
                  <c:v>6.8540444811760498E-2</c:v>
                </c:pt>
                <c:pt idx="111">
                  <c:v>6.7399350872747787E-2</c:v>
                </c:pt>
                <c:pt idx="112">
                  <c:v>6.6293267022766708E-2</c:v>
                </c:pt>
                <c:pt idx="113">
                  <c:v>6.5220641652641756E-2</c:v>
                </c:pt>
                <c:pt idx="114">
                  <c:v>6.418001249202368E-2</c:v>
                </c:pt>
                <c:pt idx="115">
                  <c:v>6.3170000313281544E-2</c:v>
                </c:pt>
                <c:pt idx="116">
                  <c:v>6.2189303158113614E-2</c:v>
                </c:pt>
                <c:pt idx="117">
                  <c:v>6.1236691037095482E-2</c:v>
                </c:pt>
                <c:pt idx="118">
                  <c:v>6.0311001057716911E-2</c:v>
                </c:pt>
                <c:pt idx="119">
                  <c:v>5.9411132941157289E-2</c:v>
                </c:pt>
                <c:pt idx="120">
                  <c:v>5.8536044892202807E-2</c:v>
                </c:pt>
                <c:pt idx="121">
                  <c:v>5.7684749790370943E-2</c:v>
                </c:pt>
                <c:pt idx="122">
                  <c:v>5.6856311673565751E-2</c:v>
                </c:pt>
                <c:pt idx="123">
                  <c:v>5.6049842488462211E-2</c:v>
                </c:pt>
                <c:pt idx="124">
                  <c:v>5.5264499084388068E-2</c:v>
                </c:pt>
                <c:pt idx="125">
                  <c:v>5.4499480429741225E-2</c:v>
                </c:pt>
                <c:pt idx="126">
                  <c:v>5.3754025032023027E-2</c:v>
                </c:pt>
                <c:pt idx="127">
                  <c:v>5.3027408544371595E-2</c:v>
                </c:pt>
                <c:pt idx="128">
                  <c:v>5.2318941543105131E-2</c:v>
                </c:pt>
                <c:pt idx="129">
                  <c:v>5.1627967462231854E-2</c:v>
                </c:pt>
                <c:pt idx="130">
                  <c:v>5.0953860672186158E-2</c:v>
                </c:pt>
                <c:pt idx="131">
                  <c:v>5.0296024691211687E-2</c:v>
                </c:pt>
                <c:pt idx="132">
                  <c:v>4.9653890518864222E-2</c:v>
                </c:pt>
                <c:pt idx="133">
                  <c:v>4.9026915082045958E-2</c:v>
                </c:pt>
                <c:pt idx="134">
                  <c:v>4.8414579784833746E-2</c:v>
                </c:pt>
                <c:pt idx="135">
                  <c:v>4.7816389154127024E-2</c:v>
                </c:pt>
                <c:pt idx="136">
                  <c:v>4.723186957383383E-2</c:v>
                </c:pt>
                <c:pt idx="137">
                  <c:v>4.6660568100935718E-2</c:v>
                </c:pt>
                <c:pt idx="138">
                  <c:v>4.6102051357338573E-2</c:v>
                </c:pt>
                <c:pt idx="139">
                  <c:v>4.5555904491928111E-2</c:v>
                </c:pt>
                <c:pt idx="140">
                  <c:v>4.5021730207710095E-2</c:v>
                </c:pt>
                <c:pt idx="141">
                  <c:v>4.4499147849340608E-2</c:v>
                </c:pt>
                <c:pt idx="142">
                  <c:v>4.398779254672959E-2</c:v>
                </c:pt>
                <c:pt idx="143">
                  <c:v>4.3487314410753083E-2</c:v>
                </c:pt>
                <c:pt idx="144">
                  <c:v>4.2997377777422678E-2</c:v>
                </c:pt>
                <c:pt idx="145">
                  <c:v>4.2517660497151367E-2</c:v>
                </c:pt>
                <c:pt idx="146">
                  <c:v>4.2047853266017947E-2</c:v>
                </c:pt>
                <c:pt idx="147">
                  <c:v>4.1587658996172228E-2</c:v>
                </c:pt>
                <c:pt idx="148">
                  <c:v>4.1136792222741803E-2</c:v>
                </c:pt>
                <c:pt idx="149">
                  <c:v>4.0694978544804167E-2</c:v>
                </c:pt>
                <c:pt idx="150">
                  <c:v>4.0261954098169898E-2</c:v>
                </c:pt>
                <c:pt idx="151">
                  <c:v>3.9837465057891965E-2</c:v>
                </c:pt>
                <c:pt idx="152">
                  <c:v>3.9421267168569425E-2</c:v>
                </c:pt>
                <c:pt idx="153">
                  <c:v>3.9013125300658355E-2</c:v>
                </c:pt>
                <c:pt idx="154">
                  <c:v>3.8612813031128304E-2</c:v>
                </c:pt>
                <c:pt idx="155">
                  <c:v>3.8220112246926535E-2</c:v>
                </c:pt>
                <c:pt idx="156">
                  <c:v>3.7834812769820723E-2</c:v>
                </c:pt>
                <c:pt idx="157">
                  <c:v>3.7456712001290353E-2</c:v>
                </c:pt>
                <c:pt idx="158">
                  <c:v>3.7085614586233127E-2</c:v>
                </c:pt>
                <c:pt idx="159">
                  <c:v>3.6721332094336742E-2</c:v>
                </c:pt>
                <c:pt idx="160">
                  <c:v>3.6363682718046707E-2</c:v>
                </c:pt>
                <c:pt idx="161">
                  <c:v>3.6012490986133371E-2</c:v>
                </c:pt>
                <c:pt idx="162">
                  <c:v>3.5667587491928866E-2</c:v>
                </c:pt>
                <c:pt idx="163">
                  <c:v>3.5328808635369267E-2</c:v>
                </c:pt>
                <c:pt idx="164">
                  <c:v>3.4995996378030907E-2</c:v>
                </c:pt>
                <c:pt idx="165">
                  <c:v>3.4668998010408868E-2</c:v>
                </c:pt>
                <c:pt idx="166">
                  <c:v>3.4347665930729132E-2</c:v>
                </c:pt>
                <c:pt idx="167">
                  <c:v>3.4031857434637748E-2</c:v>
                </c:pt>
                <c:pt idx="168">
                  <c:v>3.3721434515148412E-2</c:v>
                </c:pt>
                <c:pt idx="169">
                  <c:v>3.3416263672272101E-2</c:v>
                </c:pt>
                <c:pt idx="170">
                  <c:v>3.311621573178767E-2</c:v>
                </c:pt>
                <c:pt idx="171">
                  <c:v>3.2821165672648027E-2</c:v>
                </c:pt>
                <c:pt idx="172">
                  <c:v>3.253099246254583E-2</c:v>
                </c:pt>
                <c:pt idx="173">
                  <c:v>3.2245578901194956E-2</c:v>
                </c:pt>
                <c:pt idx="174">
                  <c:v>3.1964811470908724E-2</c:v>
                </c:pt>
                <c:pt idx="175">
                  <c:v>3.1688580194084659E-2</c:v>
                </c:pt>
                <c:pt idx="176">
                  <c:v>3.1416778497225246E-2</c:v>
                </c:pt>
                <c:pt idx="177">
                  <c:v>3.114930308115036E-2</c:v>
                </c:pt>
                <c:pt idx="178">
                  <c:v>3.0886053797075631E-2</c:v>
                </c:pt>
                <c:pt idx="179">
                  <c:v>3.062693352825022E-2</c:v>
                </c:pt>
                <c:pt idx="180">
                  <c:v>3.0371848076866815E-2</c:v>
                </c:pt>
                <c:pt idx="181">
                  <c:v>3.0120706055972713E-2</c:v>
                </c:pt>
                <c:pt idx="182">
                  <c:v>2.9873418786125969E-2</c:v>
                </c:pt>
                <c:pt idx="183">
                  <c:v>2.9629900196557087E-2</c:v>
                </c:pt>
                <c:pt idx="184">
                  <c:v>2.9390066730609239E-2</c:v>
                </c:pt>
                <c:pt idx="185">
                  <c:v>2.915383725524286E-2</c:v>
                </c:pt>
                <c:pt idx="186">
                  <c:v>2.8921132974402609E-2</c:v>
                </c:pt>
                <c:pt idx="187">
                  <c:v>2.8691877346058013E-2</c:v>
                </c:pt>
                <c:pt idx="188">
                  <c:v>2.8465996002735652E-2</c:v>
                </c:pt>
                <c:pt idx="189">
                  <c:v>2.8243416675375298E-2</c:v>
                </c:pt>
                <c:pt idx="190">
                  <c:v>2.802406912034754E-2</c:v>
                </c:pt>
                <c:pt idx="191">
                  <c:v>2.7807885049483168E-2</c:v>
                </c:pt>
                <c:pt idx="192">
                  <c:v>2.7594798062969408E-2</c:v>
                </c:pt>
                <c:pt idx="193">
                  <c:v>2.7384743584977569E-2</c:v>
                </c:pt>
                <c:pt idx="194">
                  <c:v>2.717765880189478E-2</c:v>
                </c:pt>
                <c:pt idx="195">
                  <c:v>2.6973482603036496E-2</c:v>
                </c:pt>
                <c:pt idx="196">
                  <c:v>2.677215552372578E-2</c:v>
                </c:pt>
                <c:pt idx="197">
                  <c:v>2.6573619690630434E-2</c:v>
                </c:pt>
                <c:pt idx="198">
                  <c:v>2.6377818769253061E-2</c:v>
                </c:pt>
                <c:pt idx="199">
                  <c:v>2.6184697913478119E-2</c:v>
                </c:pt>
                <c:pt idx="200">
                  <c:v>2.5994203717080912E-2</c:v>
                </c:pt>
                <c:pt idx="201">
                  <c:v>2.5806284167112344E-2</c:v>
                </c:pt>
                <c:pt idx="202">
                  <c:v>2.5620888599073351E-2</c:v>
                </c:pt>
                <c:pt idx="203">
                  <c:v>2.5437967653801886E-2</c:v>
                </c:pt>
                <c:pt idx="204">
                  <c:v>2.525747323599542E-2</c:v>
                </c:pt>
                <c:pt idx="205">
                  <c:v>2.5079358474297403E-2</c:v>
                </c:pt>
                <c:pt idx="206">
                  <c:v>2.4903577682880283E-2</c:v>
                </c:pt>
                <c:pt idx="207">
                  <c:v>2.4730086324459496E-2</c:v>
                </c:pt>
                <c:pt idx="208">
                  <c:v>2.4558840974677091E-2</c:v>
                </c:pt>
                <c:pt idx="209">
                  <c:v>2.4389799287796447E-2</c:v>
                </c:pt>
                <c:pt idx="210">
                  <c:v>2.4222919963652462E-2</c:v>
                </c:pt>
                <c:pt idx="211">
                  <c:v>2.4058162715803189E-2</c:v>
                </c:pt>
                <c:pt idx="212">
                  <c:v>2.3895488240834206E-2</c:v>
                </c:pt>
                <c:pt idx="213">
                  <c:v>2.3734858188765411E-2</c:v>
                </c:pt>
                <c:pt idx="214">
                  <c:v>2.357623513451625E-2</c:v>
                </c:pt>
                <c:pt idx="215">
                  <c:v>2.3419582550384233E-2</c:v>
                </c:pt>
                <c:pt idx="216">
                  <c:v>2.3264864779496682E-2</c:v>
                </c:pt>
                <c:pt idx="217">
                  <c:v>2.3112047010193783E-2</c:v>
                </c:pt>
                <c:pt idx="218">
                  <c:v>2.2961095251307788E-2</c:v>
                </c:pt>
                <c:pt idx="219">
                  <c:v>2.281197630829955E-2</c:v>
                </c:pt>
                <c:pt idx="220">
                  <c:v>2.2664657760220142E-2</c:v>
                </c:pt>
                <c:pt idx="221">
                  <c:v>2.2519107937463131E-2</c:v>
                </c:pt>
                <c:pt idx="222">
                  <c:v>2.2375295900276957E-2</c:v>
                </c:pt>
                <c:pt idx="223">
                  <c:v>2.223319141800674E-2</c:v>
                </c:pt>
                <c:pt idx="224">
                  <c:v>2.2092764949037915E-2</c:v>
                </c:pt>
                <c:pt idx="225">
                  <c:v>2.1953987621412704E-2</c:v>
                </c:pt>
                <c:pt idx="226">
                  <c:v>2.1816831214095191E-2</c:v>
                </c:pt>
                <c:pt idx="227">
                  <c:v>2.1681268138857946E-2</c:v>
                </c:pt>
                <c:pt idx="228">
                  <c:v>2.1547271422768244E-2</c:v>
                </c:pt>
                <c:pt idx="229">
                  <c:v>2.1414814691249364E-2</c:v>
                </c:pt>
                <c:pt idx="230">
                  <c:v>2.1283872151696078E-2</c:v>
                </c:pt>
                <c:pt idx="231">
                  <c:v>2.1154418577623121E-2</c:v>
                </c:pt>
                <c:pt idx="232">
                  <c:v>2.1026429293326199E-2</c:v>
                </c:pt>
                <c:pt idx="233">
                  <c:v>2.0899880159037383E-2</c:v>
                </c:pt>
                <c:pt idx="234">
                  <c:v>2.077474755655483E-2</c:v>
                </c:pt>
                <c:pt idx="235">
                  <c:v>2.065100837533124E-2</c:v>
                </c:pt>
                <c:pt idx="236">
                  <c:v>2.0528639999002517E-2</c:v>
                </c:pt>
                <c:pt idx="237">
                  <c:v>2.0407620292341194E-2</c:v>
                </c:pt>
                <c:pt idx="238">
                  <c:v>2.0287927588619362E-2</c:v>
                </c:pt>
                <c:pt idx="239">
                  <c:v>2.0169540677365785E-2</c:v>
                </c:pt>
                <c:pt idx="240">
                  <c:v>2.0052438792502948E-2</c:v>
                </c:pt>
                <c:pt idx="241">
                  <c:v>1.993660160085103E-2</c:v>
                </c:pt>
                <c:pt idx="242">
                  <c:v>1.9822009190984646E-2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C8-4FC2-AFFD-F85F5DCEE955}"/>
            </c:ext>
          </c:extLst>
        </c:ser>
        <c:ser>
          <c:idx val="5"/>
          <c:order val="5"/>
          <c:marker>
            <c:symbol val="none"/>
          </c:marker>
          <c:xVal>
            <c:numRef>
              <c:f>Pnorm!$H$63</c:f>
              <c:numCache>
                <c:formatCode>0</c:formatCode>
                <c:ptCount val="1"/>
                <c:pt idx="0">
                  <c:v>5310</c:v>
                </c:pt>
              </c:numCache>
            </c:numRef>
          </c:xVal>
          <c:yVal>
            <c:numRef>
              <c:f>Pnorm!$H$64</c:f>
              <c:numCache>
                <c:formatCode>0.000</c:formatCode>
                <c:ptCount val="1"/>
                <c:pt idx="0">
                  <c:v>0.26127898418156031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C8-4FC2-AFFD-F85F5DCEE955}"/>
            </c:ext>
          </c:extLst>
        </c:ser>
        <c:ser>
          <c:idx val="6"/>
          <c:order val="6"/>
          <c:spPr>
            <a:ln w="15875"/>
          </c:spPr>
          <c:marker>
            <c:symbol val="none"/>
          </c:marker>
          <c:dPt>
            <c:idx val="1"/>
            <c:bubble3D val="0"/>
            <c:spPr>
              <a:ln w="9525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8-69C8-4FC2-AFFD-F85F5DCEE955}"/>
              </c:ext>
            </c:extLst>
          </c:dPt>
          <c:xVal>
            <c:numRef>
              <c:f>Pnorm!$I$63:$J$63</c:f>
              <c:numCache>
                <c:formatCode>0</c:formatCode>
                <c:ptCount val="2"/>
                <c:pt idx="0">
                  <c:v>5310</c:v>
                </c:pt>
                <c:pt idx="1">
                  <c:v>5310</c:v>
                </c:pt>
              </c:numCache>
            </c:numRef>
          </c:xVal>
          <c:yVal>
            <c:numRef>
              <c:f>Pnorm!$I$64:$J$64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0.26127898418156031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9C8-4FC2-AFFD-F85F5DCEE955}"/>
            </c:ext>
          </c:extLst>
        </c:ser>
        <c:ser>
          <c:idx val="7"/>
          <c:order val="7"/>
          <c:marker>
            <c:symbol val="none"/>
          </c:marker>
          <c:dPt>
            <c:idx val="1"/>
            <c:marker>
              <c:symbol val="circle"/>
              <c:size val="9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spPr>
              <a:ln w="9525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B-69C8-4FC2-AFFD-F85F5DCEE955}"/>
              </c:ext>
            </c:extLst>
          </c:dPt>
          <c:dLbls>
            <c:dLbl>
              <c:idx val="0"/>
              <c:layout>
                <c:manualLayout>
                  <c:x val="-1.1654022699217392E-2"/>
                  <c:y val="-1.7110653224421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78-440E-99D9-70955A4AE5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C8-4FC2-AFFD-F85F5DCEE95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Pnorm!$K$63:$L$63</c:f>
              <c:numCache>
                <c:formatCode>0</c:formatCode>
                <c:ptCount val="2"/>
                <c:pt idx="0" formatCode="General">
                  <c:v>0</c:v>
                </c:pt>
                <c:pt idx="1">
                  <c:v>5310</c:v>
                </c:pt>
              </c:numCache>
            </c:numRef>
          </c:xVal>
          <c:yVal>
            <c:numRef>
              <c:f>Pnorm!$K$64:$L$64</c:f>
              <c:numCache>
                <c:formatCode>0.000</c:formatCode>
                <c:ptCount val="2"/>
                <c:pt idx="0">
                  <c:v>0.26127898418156031</c:v>
                </c:pt>
                <c:pt idx="1">
                  <c:v>0.26127898418156031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9C8-4FC2-AFFD-F85F5DCEE955}"/>
            </c:ext>
          </c:extLst>
        </c:ser>
        <c:ser>
          <c:idx val="8"/>
          <c:order val="8"/>
          <c:tx>
            <c:v>punt</c:v>
          </c:tx>
          <c:marker>
            <c:symbol val="none"/>
          </c:marker>
          <c:xVal>
            <c:numRef>
              <c:f>Pnorm!$H$63</c:f>
              <c:numCache>
                <c:formatCode>0</c:formatCode>
                <c:ptCount val="1"/>
                <c:pt idx="0">
                  <c:v>5310</c:v>
                </c:pt>
              </c:numCache>
            </c:numRef>
          </c:xVal>
          <c:yVal>
            <c:numRef>
              <c:f>Pnorm!$H$64</c:f>
              <c:numCache>
                <c:formatCode>0.000</c:formatCode>
                <c:ptCount val="1"/>
                <c:pt idx="0">
                  <c:v>0.26127898418156031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9C8-4FC2-AFFD-F85F5DCE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610768"/>
        <c:axId val="410610376"/>
      </c:scatterChart>
      <c:valAx>
        <c:axId val="410610768"/>
        <c:scaling>
          <c:orientation val="minMax"/>
          <c:max val="300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Gebruiksoppervlakte NEN 6079-compartiment, A [m2]</a:t>
                </a:r>
              </a:p>
            </c:rich>
          </c:tx>
          <c:layout>
            <c:manualLayout>
              <c:xMode val="edge"/>
              <c:yMode val="edge"/>
              <c:x val="0.26981707317073172"/>
              <c:y val="0.931604532845716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410610376"/>
        <c:crosses val="autoZero"/>
        <c:crossBetween val="midCat"/>
        <c:majorUnit val="5000"/>
      </c:valAx>
      <c:valAx>
        <c:axId val="410610376"/>
        <c:scaling>
          <c:orientation val="minMax"/>
          <c:max val="0.4005000000000000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4106107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45367326035465078"/>
          <c:y val="8.7264245997686313E-2"/>
          <c:w val="0.47584773702067723"/>
          <c:h val="0.31210558395840327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0487804878049"/>
          <c:y val="6.8396305180739123E-2"/>
          <c:w val="0.84905555507020258"/>
          <c:h val="0.77358579652698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Pnorm!$D$60</c:f>
              <c:strCache>
                <c:ptCount val="1"/>
                <c:pt idx="0">
                  <c:v>Industriefunctie, nieuwbouw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Pnorm!$C$66:$C$308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Pnorm!$D$66:$D$308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0.3952</c:v>
                </c:pt>
                <c:pt idx="18">
                  <c:v>0.39040000000000002</c:v>
                </c:pt>
                <c:pt idx="19">
                  <c:v>0.38560000000000005</c:v>
                </c:pt>
                <c:pt idx="20">
                  <c:v>0.38080000000000003</c:v>
                </c:pt>
                <c:pt idx="21">
                  <c:v>0.376</c:v>
                </c:pt>
                <c:pt idx="22">
                  <c:v>0.37119999999999997</c:v>
                </c:pt>
                <c:pt idx="23">
                  <c:v>0.3664</c:v>
                </c:pt>
                <c:pt idx="24">
                  <c:v>0.36160000000000003</c:v>
                </c:pt>
                <c:pt idx="25">
                  <c:v>0.35680000000000001</c:v>
                </c:pt>
                <c:pt idx="26">
                  <c:v>0.35199999999999998</c:v>
                </c:pt>
                <c:pt idx="27">
                  <c:v>0.34720000000000001</c:v>
                </c:pt>
                <c:pt idx="28">
                  <c:v>0.34240000000000004</c:v>
                </c:pt>
                <c:pt idx="29">
                  <c:v>0.33760000000000001</c:v>
                </c:pt>
                <c:pt idx="30">
                  <c:v>0.33279999999999998</c:v>
                </c:pt>
                <c:pt idx="31">
                  <c:v>0.32800000000000001</c:v>
                </c:pt>
                <c:pt idx="32">
                  <c:v>0.32320000000000004</c:v>
                </c:pt>
                <c:pt idx="33">
                  <c:v>0.31840000000000002</c:v>
                </c:pt>
                <c:pt idx="34">
                  <c:v>0.31359999999999999</c:v>
                </c:pt>
                <c:pt idx="35">
                  <c:v>0.30880000000000002</c:v>
                </c:pt>
                <c:pt idx="36">
                  <c:v>0.30400000000000005</c:v>
                </c:pt>
                <c:pt idx="37">
                  <c:v>0.29920000000000002</c:v>
                </c:pt>
                <c:pt idx="38">
                  <c:v>0.2944</c:v>
                </c:pt>
                <c:pt idx="39">
                  <c:v>0.28960000000000002</c:v>
                </c:pt>
                <c:pt idx="40">
                  <c:v>0.28480000000000005</c:v>
                </c:pt>
                <c:pt idx="41">
                  <c:v>0.27999332192123061</c:v>
                </c:pt>
                <c:pt idx="42">
                  <c:v>0.27368908373870582</c:v>
                </c:pt>
                <c:pt idx="43">
                  <c:v>0.26764512229391607</c:v>
                </c:pt>
                <c:pt idx="44">
                  <c:v>0.26184599046185336</c:v>
                </c:pt>
                <c:pt idx="45">
                  <c:v>0.25627742658399993</c:v>
                </c:pt>
                <c:pt idx="46">
                  <c:v>0.2509262436196687</c:v>
                </c:pt>
                <c:pt idx="47">
                  <c:v>0.24578023045425126</c:v>
                </c:pt>
                <c:pt idx="48">
                  <c:v>0.24082806384148786</c:v>
                </c:pt>
                <c:pt idx="49">
                  <c:v>0.23605922967057111</c:v>
                </c:pt>
                <c:pt idx="50">
                  <c:v>0.23146395242951467</c:v>
                </c:pt>
                <c:pt idx="51">
                  <c:v>0.22703313188931148</c:v>
                </c:pt>
                <c:pt idx="52">
                  <c:v>0.22275828616357271</c:v>
                </c:pt>
                <c:pt idx="53">
                  <c:v>0.21863150040932341</c:v>
                </c:pt>
                <c:pt idx="54">
                  <c:v>0.21464538052950458</c:v>
                </c:pt>
                <c:pt idx="55">
                  <c:v>0.21079301131906297</c:v>
                </c:pt>
                <c:pt idx="56">
                  <c:v>0.2070679185664194</c:v>
                </c:pt>
                <c:pt idx="57">
                  <c:v>0.20346403468229995</c:v>
                </c:pt>
                <c:pt idx="58">
                  <c:v>0.19997566747994502</c:v>
                </c:pt>
                <c:pt idx="59">
                  <c:v>0.19659747177570092</c:v>
                </c:pt>
                <c:pt idx="60">
                  <c:v>0.19332442351806894</c:v>
                </c:pt>
                <c:pt idx="61">
                  <c:v>0.19015179618722147</c:v>
                </c:pt>
                <c:pt idx="62">
                  <c:v>0.18707513923659633</c:v>
                </c:pt>
                <c:pt idx="63">
                  <c:v>0.1840902583739836</c:v>
                </c:pt>
                <c:pt idx="64">
                  <c:v>0.18119319750213325</c:v>
                </c:pt>
                <c:pt idx="65">
                  <c:v>0.17838022215869667</c:v>
                </c:pt>
                <c:pt idx="66">
                  <c:v>0.17564780431271712</c:v>
                </c:pt>
                <c:pt idx="67">
                  <c:v>0.17299260839016714</c:v>
                </c:pt>
                <c:pt idx="68">
                  <c:v>0.17041147841452964</c:v>
                </c:pt>
                <c:pt idx="69">
                  <c:v>0.16790142616030118</c:v>
                </c:pt>
                <c:pt idx="70">
                  <c:v>0.16545962022783592</c:v>
                </c:pt>
                <c:pt idx="71">
                  <c:v>0.16308337595726158</c:v>
                </c:pt>
                <c:pt idx="72">
                  <c:v>0.16077014610747337</c:v>
                </c:pt>
                <c:pt idx="73">
                  <c:v>0.1585175122335504</c:v>
                </c:pt>
                <c:pt idx="74">
                  <c:v>0.15632317670249432</c:v>
                </c:pt>
                <c:pt idx="75">
                  <c:v>0.15418495529299742</c:v>
                </c:pt>
                <c:pt idx="76">
                  <c:v>0.15210077033016067</c:v>
                </c:pt>
                <c:pt idx="77">
                  <c:v>0.14711397058420783</c:v>
                </c:pt>
                <c:pt idx="78">
                  <c:v>0.14242436515616475</c:v>
                </c:pt>
                <c:pt idx="79">
                  <c:v>0.13800670454683028</c:v>
                </c:pt>
                <c:pt idx="80">
                  <c:v>0.13383849120698837</c:v>
                </c:pt>
                <c:pt idx="81">
                  <c:v>0.12989961685596224</c:v>
                </c:pt>
                <c:pt idx="82">
                  <c:v>0.12617205545472615</c:v>
                </c:pt>
                <c:pt idx="83">
                  <c:v>0.1226396021463167</c:v>
                </c:pt>
                <c:pt idx="84">
                  <c:v>0.11928765035260698</c:v>
                </c:pt>
                <c:pt idx="85">
                  <c:v>0.11610300069426296</c:v>
                </c:pt>
                <c:pt idx="86">
                  <c:v>0.11307369657171221</c:v>
                </c:pt>
                <c:pt idx="87">
                  <c:v>0.11018888217826149</c:v>
                </c:pt>
                <c:pt idx="88">
                  <c:v>0.10743867946448905</c:v>
                </c:pt>
                <c:pt idx="89">
                  <c:v>0.10481408117563219</c:v>
                </c:pt>
                <c:pt idx="90">
                  <c:v>0.10230685757161384</c:v>
                </c:pt>
                <c:pt idx="91">
                  <c:v>9.9909474836299639E-2</c:v>
                </c:pt>
                <c:pt idx="92">
                  <c:v>9.7615023507009249E-2</c:v>
                </c:pt>
                <c:pt idx="93">
                  <c:v>9.5417155521593286E-2</c:v>
                </c:pt>
                <c:pt idx="94">
                  <c:v>9.3310028699923622E-2</c:v>
                </c:pt>
                <c:pt idx="95">
                  <c:v>9.1288257658304478E-2</c:v>
                </c:pt>
                <c:pt idx="96">
                  <c:v>8.9346870306252324E-2</c:v>
                </c:pt>
                <c:pt idx="97">
                  <c:v>8.7481269200950076E-2</c:v>
                </c:pt>
                <c:pt idx="98">
                  <c:v>8.568719714000686E-2</c:v>
                </c:pt>
                <c:pt idx="99">
                  <c:v>8.3960706461591456E-2</c:v>
                </c:pt>
                <c:pt idx="100">
                  <c:v>8.2298131595516508E-2</c:v>
                </c:pt>
                <c:pt idx="101">
                  <c:v>8.0696064471811393E-2</c:v>
                </c:pt>
                <c:pt idx="102">
                  <c:v>7.915133244670633E-2</c:v>
                </c:pt>
                <c:pt idx="103">
                  <c:v>7.7660978451319918E-2</c:v>
                </c:pt>
                <c:pt idx="104">
                  <c:v>7.6222243107043647E-2</c:v>
                </c:pt>
                <c:pt idx="105">
                  <c:v>7.4832548584687228E-2</c:v>
                </c:pt>
                <c:pt idx="106">
                  <c:v>7.3489484012809012E-2</c:v>
                </c:pt>
                <c:pt idx="107">
                  <c:v>7.2190792265020148E-2</c:v>
                </c:pt>
                <c:pt idx="108">
                  <c:v>7.0934357977048751E-2</c:v>
                </c:pt>
                <c:pt idx="109">
                  <c:v>6.9718196662477264E-2</c:v>
                </c:pt>
                <c:pt idx="110">
                  <c:v>6.8540444811760498E-2</c:v>
                </c:pt>
                <c:pt idx="111">
                  <c:v>6.7399350872747787E-2</c:v>
                </c:pt>
                <c:pt idx="112">
                  <c:v>6.6293267022766708E-2</c:v>
                </c:pt>
                <c:pt idx="113">
                  <c:v>6.5220641652641756E-2</c:v>
                </c:pt>
                <c:pt idx="114">
                  <c:v>6.418001249202368E-2</c:v>
                </c:pt>
                <c:pt idx="115">
                  <c:v>6.3170000313281544E-2</c:v>
                </c:pt>
                <c:pt idx="116">
                  <c:v>6.2189303158113614E-2</c:v>
                </c:pt>
                <c:pt idx="117">
                  <c:v>6.1236691037095482E-2</c:v>
                </c:pt>
                <c:pt idx="118">
                  <c:v>6.0311001057716911E-2</c:v>
                </c:pt>
                <c:pt idx="119">
                  <c:v>5.9411132941157289E-2</c:v>
                </c:pt>
                <c:pt idx="120">
                  <c:v>5.8536044892202807E-2</c:v>
                </c:pt>
                <c:pt idx="121">
                  <c:v>5.7684749790370943E-2</c:v>
                </c:pt>
                <c:pt idx="122">
                  <c:v>5.6856311673565751E-2</c:v>
                </c:pt>
                <c:pt idx="123">
                  <c:v>5.6049842488462211E-2</c:v>
                </c:pt>
                <c:pt idx="124">
                  <c:v>5.5264499084388068E-2</c:v>
                </c:pt>
                <c:pt idx="125">
                  <c:v>5.4499480429741225E-2</c:v>
                </c:pt>
                <c:pt idx="126">
                  <c:v>5.3754025032023027E-2</c:v>
                </c:pt>
                <c:pt idx="127">
                  <c:v>5.3027408544371595E-2</c:v>
                </c:pt>
                <c:pt idx="128">
                  <c:v>5.2318941543105131E-2</c:v>
                </c:pt>
                <c:pt idx="129">
                  <c:v>5.1627967462231854E-2</c:v>
                </c:pt>
                <c:pt idx="130">
                  <c:v>5.0953860672186158E-2</c:v>
                </c:pt>
                <c:pt idx="131">
                  <c:v>5.0296024691211687E-2</c:v>
                </c:pt>
                <c:pt idx="132">
                  <c:v>4.9653890518864222E-2</c:v>
                </c:pt>
                <c:pt idx="133">
                  <c:v>4.9026915082045958E-2</c:v>
                </c:pt>
                <c:pt idx="134">
                  <c:v>4.8414579784833746E-2</c:v>
                </c:pt>
                <c:pt idx="135">
                  <c:v>4.7816389154127024E-2</c:v>
                </c:pt>
                <c:pt idx="136">
                  <c:v>4.723186957383383E-2</c:v>
                </c:pt>
                <c:pt idx="137">
                  <c:v>4.6660568100935718E-2</c:v>
                </c:pt>
                <c:pt idx="138">
                  <c:v>4.6102051357338573E-2</c:v>
                </c:pt>
                <c:pt idx="139">
                  <c:v>4.5555904491928111E-2</c:v>
                </c:pt>
                <c:pt idx="140">
                  <c:v>4.5021730207710095E-2</c:v>
                </c:pt>
                <c:pt idx="141">
                  <c:v>4.4499147849340608E-2</c:v>
                </c:pt>
                <c:pt idx="142">
                  <c:v>4.398779254672959E-2</c:v>
                </c:pt>
                <c:pt idx="143">
                  <c:v>4.3487314410753083E-2</c:v>
                </c:pt>
                <c:pt idx="144">
                  <c:v>4.2997377777422678E-2</c:v>
                </c:pt>
                <c:pt idx="145">
                  <c:v>4.2517660497151367E-2</c:v>
                </c:pt>
                <c:pt idx="146">
                  <c:v>4.2047853266017947E-2</c:v>
                </c:pt>
                <c:pt idx="147">
                  <c:v>4.1587658996172228E-2</c:v>
                </c:pt>
                <c:pt idx="148">
                  <c:v>4.1136792222741803E-2</c:v>
                </c:pt>
                <c:pt idx="149">
                  <c:v>4.0694978544804167E-2</c:v>
                </c:pt>
                <c:pt idx="150">
                  <c:v>4.0261954098169898E-2</c:v>
                </c:pt>
                <c:pt idx="151">
                  <c:v>3.9837465057891965E-2</c:v>
                </c:pt>
                <c:pt idx="152">
                  <c:v>3.9421267168569425E-2</c:v>
                </c:pt>
                <c:pt idx="153">
                  <c:v>3.9013125300658355E-2</c:v>
                </c:pt>
                <c:pt idx="154">
                  <c:v>3.8612813031128304E-2</c:v>
                </c:pt>
                <c:pt idx="155">
                  <c:v>3.8220112246926535E-2</c:v>
                </c:pt>
                <c:pt idx="156">
                  <c:v>3.7834812769820723E-2</c:v>
                </c:pt>
                <c:pt idx="157">
                  <c:v>3.7456712001290353E-2</c:v>
                </c:pt>
                <c:pt idx="158">
                  <c:v>3.7085614586233127E-2</c:v>
                </c:pt>
                <c:pt idx="159">
                  <c:v>3.6721332094336742E-2</c:v>
                </c:pt>
                <c:pt idx="160">
                  <c:v>3.6363682718046707E-2</c:v>
                </c:pt>
                <c:pt idx="161">
                  <c:v>3.6012490986133371E-2</c:v>
                </c:pt>
                <c:pt idx="162">
                  <c:v>3.5667587491928866E-2</c:v>
                </c:pt>
                <c:pt idx="163">
                  <c:v>3.5328808635369267E-2</c:v>
                </c:pt>
                <c:pt idx="164">
                  <c:v>3.4995996378030907E-2</c:v>
                </c:pt>
                <c:pt idx="165">
                  <c:v>3.4668998010408868E-2</c:v>
                </c:pt>
                <c:pt idx="166">
                  <c:v>3.4347665930729132E-2</c:v>
                </c:pt>
                <c:pt idx="167">
                  <c:v>3.4031857434637748E-2</c:v>
                </c:pt>
                <c:pt idx="168">
                  <c:v>3.3721434515148412E-2</c:v>
                </c:pt>
                <c:pt idx="169">
                  <c:v>3.3416263672272101E-2</c:v>
                </c:pt>
                <c:pt idx="170">
                  <c:v>3.311621573178767E-2</c:v>
                </c:pt>
                <c:pt idx="171">
                  <c:v>3.2821165672648027E-2</c:v>
                </c:pt>
                <c:pt idx="172">
                  <c:v>3.253099246254583E-2</c:v>
                </c:pt>
                <c:pt idx="173">
                  <c:v>3.2245578901194956E-2</c:v>
                </c:pt>
                <c:pt idx="174">
                  <c:v>3.1964811470908724E-2</c:v>
                </c:pt>
                <c:pt idx="175">
                  <c:v>3.1688580194084659E-2</c:v>
                </c:pt>
                <c:pt idx="176">
                  <c:v>3.1416778497225246E-2</c:v>
                </c:pt>
                <c:pt idx="177">
                  <c:v>3.114930308115036E-2</c:v>
                </c:pt>
                <c:pt idx="178">
                  <c:v>3.0886053797075631E-2</c:v>
                </c:pt>
                <c:pt idx="179">
                  <c:v>3.062693352825022E-2</c:v>
                </c:pt>
                <c:pt idx="180">
                  <c:v>3.0371848076866815E-2</c:v>
                </c:pt>
                <c:pt idx="181">
                  <c:v>3.0120706055972713E-2</c:v>
                </c:pt>
                <c:pt idx="182">
                  <c:v>2.9873418786125969E-2</c:v>
                </c:pt>
                <c:pt idx="183">
                  <c:v>2.9629900196557087E-2</c:v>
                </c:pt>
                <c:pt idx="184">
                  <c:v>2.9390066730609239E-2</c:v>
                </c:pt>
                <c:pt idx="185">
                  <c:v>2.915383725524286E-2</c:v>
                </c:pt>
                <c:pt idx="186">
                  <c:v>2.8921132974402609E-2</c:v>
                </c:pt>
                <c:pt idx="187">
                  <c:v>2.8691877346058013E-2</c:v>
                </c:pt>
                <c:pt idx="188">
                  <c:v>2.8465996002735652E-2</c:v>
                </c:pt>
                <c:pt idx="189">
                  <c:v>2.8243416675375298E-2</c:v>
                </c:pt>
                <c:pt idx="190">
                  <c:v>2.802406912034754E-2</c:v>
                </c:pt>
                <c:pt idx="191">
                  <c:v>2.7807885049483168E-2</c:v>
                </c:pt>
                <c:pt idx="192">
                  <c:v>2.7594798062969408E-2</c:v>
                </c:pt>
                <c:pt idx="193">
                  <c:v>2.7384743584977569E-2</c:v>
                </c:pt>
                <c:pt idx="194">
                  <c:v>2.717765880189478E-2</c:v>
                </c:pt>
                <c:pt idx="195">
                  <c:v>2.6973482603036496E-2</c:v>
                </c:pt>
                <c:pt idx="196">
                  <c:v>2.677215552372578E-2</c:v>
                </c:pt>
                <c:pt idx="197">
                  <c:v>2.6573619690630434E-2</c:v>
                </c:pt>
                <c:pt idx="198">
                  <c:v>2.6377818769253061E-2</c:v>
                </c:pt>
                <c:pt idx="199">
                  <c:v>2.6184697913478119E-2</c:v>
                </c:pt>
                <c:pt idx="200">
                  <c:v>2.5994203717080912E-2</c:v>
                </c:pt>
                <c:pt idx="201">
                  <c:v>2.5806284167112344E-2</c:v>
                </c:pt>
                <c:pt idx="202">
                  <c:v>2.5620888599073351E-2</c:v>
                </c:pt>
                <c:pt idx="203">
                  <c:v>2.5437967653801886E-2</c:v>
                </c:pt>
                <c:pt idx="204">
                  <c:v>2.525747323599542E-2</c:v>
                </c:pt>
                <c:pt idx="205">
                  <c:v>2.5079358474297403E-2</c:v>
                </c:pt>
                <c:pt idx="206">
                  <c:v>2.4903577682880283E-2</c:v>
                </c:pt>
                <c:pt idx="207">
                  <c:v>2.4730086324459496E-2</c:v>
                </c:pt>
                <c:pt idx="208">
                  <c:v>2.4558840974677091E-2</c:v>
                </c:pt>
                <c:pt idx="209">
                  <c:v>2.4389799287796447E-2</c:v>
                </c:pt>
                <c:pt idx="210">
                  <c:v>2.4222919963652462E-2</c:v>
                </c:pt>
                <c:pt idx="211">
                  <c:v>2.4058162715803189E-2</c:v>
                </c:pt>
                <c:pt idx="212">
                  <c:v>2.3895488240834206E-2</c:v>
                </c:pt>
                <c:pt idx="213">
                  <c:v>2.3734858188765411E-2</c:v>
                </c:pt>
                <c:pt idx="214">
                  <c:v>2.357623513451625E-2</c:v>
                </c:pt>
                <c:pt idx="215">
                  <c:v>2.3419582550384233E-2</c:v>
                </c:pt>
                <c:pt idx="216">
                  <c:v>2.3264864779496682E-2</c:v>
                </c:pt>
                <c:pt idx="217">
                  <c:v>2.3112047010193783E-2</c:v>
                </c:pt>
                <c:pt idx="218">
                  <c:v>2.2961095251307788E-2</c:v>
                </c:pt>
                <c:pt idx="219">
                  <c:v>2.281197630829955E-2</c:v>
                </c:pt>
                <c:pt idx="220">
                  <c:v>2.2664657760220142E-2</c:v>
                </c:pt>
                <c:pt idx="221">
                  <c:v>2.2519107937463131E-2</c:v>
                </c:pt>
                <c:pt idx="222">
                  <c:v>2.2375295900276957E-2</c:v>
                </c:pt>
                <c:pt idx="223">
                  <c:v>2.223319141800674E-2</c:v>
                </c:pt>
                <c:pt idx="224">
                  <c:v>2.2092764949037915E-2</c:v>
                </c:pt>
                <c:pt idx="225">
                  <c:v>2.1953987621412704E-2</c:v>
                </c:pt>
                <c:pt idx="226">
                  <c:v>2.1816831214095191E-2</c:v>
                </c:pt>
                <c:pt idx="227">
                  <c:v>2.1681268138857946E-2</c:v>
                </c:pt>
                <c:pt idx="228">
                  <c:v>2.1547271422768244E-2</c:v>
                </c:pt>
                <c:pt idx="229">
                  <c:v>2.1414814691249364E-2</c:v>
                </c:pt>
                <c:pt idx="230">
                  <c:v>2.1283872151696078E-2</c:v>
                </c:pt>
                <c:pt idx="231">
                  <c:v>2.1154418577623121E-2</c:v>
                </c:pt>
                <c:pt idx="232">
                  <c:v>2.1026429293326199E-2</c:v>
                </c:pt>
                <c:pt idx="233">
                  <c:v>2.0899880159037383E-2</c:v>
                </c:pt>
                <c:pt idx="234">
                  <c:v>2.077474755655483E-2</c:v>
                </c:pt>
                <c:pt idx="235">
                  <c:v>2.065100837533124E-2</c:v>
                </c:pt>
                <c:pt idx="236">
                  <c:v>2.0528639999002517E-2</c:v>
                </c:pt>
                <c:pt idx="237">
                  <c:v>2.0407620292341194E-2</c:v>
                </c:pt>
                <c:pt idx="238">
                  <c:v>2.0287927588619362E-2</c:v>
                </c:pt>
                <c:pt idx="239">
                  <c:v>2.0169540677365785E-2</c:v>
                </c:pt>
                <c:pt idx="240">
                  <c:v>2.0052438792502948E-2</c:v>
                </c:pt>
                <c:pt idx="241">
                  <c:v>1.993660160085103E-2</c:v>
                </c:pt>
                <c:pt idx="242">
                  <c:v>1.9822009190984646E-2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5F-494A-8B1B-5759E80529C3}"/>
            </c:ext>
          </c:extLst>
        </c:ser>
        <c:ser>
          <c:idx val="1"/>
          <c:order val="1"/>
          <c:tx>
            <c:strRef>
              <c:f>Pnorm!$E$60</c:f>
              <c:strCache>
                <c:ptCount val="1"/>
                <c:pt idx="0">
                  <c:v>Industriefunctie, bestaande bouw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Pnorm!$C$66:$C$308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Pnorm!$E$66:$E$308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0.39600000000000002</c:v>
                </c:pt>
                <c:pt idx="23">
                  <c:v>0.39200000000000002</c:v>
                </c:pt>
                <c:pt idx="24">
                  <c:v>0.38800000000000001</c:v>
                </c:pt>
                <c:pt idx="25">
                  <c:v>0.38400000000000001</c:v>
                </c:pt>
                <c:pt idx="26">
                  <c:v>0.38</c:v>
                </c:pt>
                <c:pt idx="27">
                  <c:v>0.376</c:v>
                </c:pt>
                <c:pt idx="28">
                  <c:v>0.372</c:v>
                </c:pt>
                <c:pt idx="29">
                  <c:v>0.36799999999999999</c:v>
                </c:pt>
                <c:pt idx="30">
                  <c:v>0.36399999999999999</c:v>
                </c:pt>
                <c:pt idx="31">
                  <c:v>0.36</c:v>
                </c:pt>
                <c:pt idx="32">
                  <c:v>0.35599999999999998</c:v>
                </c:pt>
                <c:pt idx="33">
                  <c:v>0.35199999999999998</c:v>
                </c:pt>
                <c:pt idx="34">
                  <c:v>0.34799999999999998</c:v>
                </c:pt>
                <c:pt idx="35">
                  <c:v>0.34399999999999997</c:v>
                </c:pt>
                <c:pt idx="36">
                  <c:v>0.33999999999999997</c:v>
                </c:pt>
                <c:pt idx="37">
                  <c:v>0.33599999999999997</c:v>
                </c:pt>
                <c:pt idx="38">
                  <c:v>0.33199999999999996</c:v>
                </c:pt>
                <c:pt idx="39">
                  <c:v>0.32800000000000001</c:v>
                </c:pt>
                <c:pt idx="40">
                  <c:v>0.32400000000000001</c:v>
                </c:pt>
                <c:pt idx="41">
                  <c:v>0.32</c:v>
                </c:pt>
                <c:pt idx="42">
                  <c:v>0.316</c:v>
                </c:pt>
                <c:pt idx="43">
                  <c:v>0.312</c:v>
                </c:pt>
                <c:pt idx="44">
                  <c:v>0.308</c:v>
                </c:pt>
                <c:pt idx="45">
                  <c:v>0.30399999999999999</c:v>
                </c:pt>
                <c:pt idx="46">
                  <c:v>0.3</c:v>
                </c:pt>
                <c:pt idx="47">
                  <c:v>0.29600000000000004</c:v>
                </c:pt>
                <c:pt idx="48">
                  <c:v>0.29200000000000004</c:v>
                </c:pt>
                <c:pt idx="49">
                  <c:v>0.28800000000000003</c:v>
                </c:pt>
                <c:pt idx="50">
                  <c:v>0.28400000000000003</c:v>
                </c:pt>
                <c:pt idx="51">
                  <c:v>0.28000000000000003</c:v>
                </c:pt>
                <c:pt idx="52">
                  <c:v>0.27473374134647283</c:v>
                </c:pt>
                <c:pt idx="53">
                  <c:v>0.26964406630216176</c:v>
                </c:pt>
                <c:pt idx="54">
                  <c:v>0.26472787823616978</c:v>
                </c:pt>
                <c:pt idx="55">
                  <c:v>0.25997664844148816</c:v>
                </c:pt>
                <c:pt idx="56">
                  <c:v>0.25538239210013303</c:v>
                </c:pt>
                <c:pt idx="57">
                  <c:v>0.25093762589226526</c:v>
                </c:pt>
                <c:pt idx="58">
                  <c:v>0.24663532949198874</c:v>
                </c:pt>
                <c:pt idx="59">
                  <c:v>0.24246891054160205</c:v>
                </c:pt>
                <c:pt idx="60">
                  <c:v>0.23843217274426382</c:v>
                </c:pt>
                <c:pt idx="61">
                  <c:v>0.23451928675688571</c:v>
                </c:pt>
                <c:pt idx="62">
                  <c:v>0.23072476360157559</c:v>
                </c:pt>
                <c:pt idx="63">
                  <c:v>0.22704343034577512</c:v>
                </c:pt>
                <c:pt idx="64">
                  <c:v>0.22347040782912911</c:v>
                </c:pt>
                <c:pt idx="65">
                  <c:v>0.22000109023952336</c:v>
                </c:pt>
                <c:pt idx="66">
                  <c:v>0.21663112636219045</c:v>
                </c:pt>
                <c:pt idx="67">
                  <c:v>0.2133564023446318</c:v>
                </c:pt>
                <c:pt idx="68">
                  <c:v>0.21017302583675315</c:v>
                </c:pt>
                <c:pt idx="69">
                  <c:v>0.20707731138026395</c:v>
                </c:pt>
                <c:pt idx="70">
                  <c:v>0.20406576693439052</c:v>
                </c:pt>
                <c:pt idx="71">
                  <c:v>0.20113508143643949</c:v>
                </c:pt>
                <c:pt idx="72">
                  <c:v>0.19828211330595211</c:v>
                </c:pt>
                <c:pt idx="73">
                  <c:v>0.19550387981024184</c:v>
                </c:pt>
                <c:pt idx="74">
                  <c:v>0.19279754721719136</c:v>
                </c:pt>
                <c:pt idx="75">
                  <c:v>0.1901604216683494</c:v>
                </c:pt>
                <c:pt idx="76">
                  <c:v>0.18758994071179483</c:v>
                </c:pt>
                <c:pt idx="77">
                  <c:v>0.18143958745155633</c:v>
                </c:pt>
                <c:pt idx="78">
                  <c:v>0.17565577187785</c:v>
                </c:pt>
                <c:pt idx="79">
                  <c:v>0.17020735310922031</c:v>
                </c:pt>
                <c:pt idx="80">
                  <c:v>0.16506658431759763</c:v>
                </c:pt>
                <c:pt idx="81">
                  <c:v>0.16020866542358872</c:v>
                </c:pt>
                <c:pt idx="82">
                  <c:v>0.15561136443201842</c:v>
                </c:pt>
                <c:pt idx="83">
                  <c:v>0.15125469546016962</c:v>
                </c:pt>
                <c:pt idx="84">
                  <c:v>0.14712064382528375</c:v>
                </c:pt>
                <c:pt idx="85">
                  <c:v>0.14319293038044179</c:v>
                </c:pt>
                <c:pt idx="86">
                  <c:v>0.13945680873218338</c:v>
                </c:pt>
                <c:pt idx="87">
                  <c:v>0.13589889012429424</c:v>
                </c:pt>
                <c:pt idx="88">
                  <c:v>0.13250699169470628</c:v>
                </c:pt>
                <c:pt idx="89">
                  <c:v>0.1292700045556523</c:v>
                </c:pt>
                <c:pt idx="90">
                  <c:v>0.12617777874898423</c:v>
                </c:pt>
                <c:pt idx="91">
                  <c:v>0.12322102261813185</c:v>
                </c:pt>
                <c:pt idx="92">
                  <c:v>0.12039121453830824</c:v>
                </c:pt>
                <c:pt idx="93">
                  <c:v>0.11768052527498914</c:v>
                </c:pt>
                <c:pt idx="94">
                  <c:v>0.11508174951145268</c:v>
                </c:pt>
                <c:pt idx="95">
                  <c:v>0.11258824531021228</c:v>
                </c:pt>
                <c:pt idx="96">
                  <c:v>0.1101938804593337</c:v>
                </c:pt>
                <c:pt idx="97">
                  <c:v>0.10789298480985182</c:v>
                </c:pt>
                <c:pt idx="98">
                  <c:v>0.10568030784040265</c:v>
                </c:pt>
                <c:pt idx="99">
                  <c:v>0.10355098079425822</c:v>
                </c:pt>
                <c:pt idx="100">
                  <c:v>0.10150048282584606</c:v>
                </c:pt>
                <c:pt idx="101">
                  <c:v>9.9524610671485492E-2</c:v>
                </c:pt>
                <c:pt idx="102">
                  <c:v>9.7619451424914544E-2</c:v>
                </c:pt>
                <c:pt idx="103">
                  <c:v>9.5781358054136345E-2</c:v>
                </c:pt>
                <c:pt idx="104">
                  <c:v>9.4006927343845387E-2</c:v>
                </c:pt>
                <c:pt idx="105">
                  <c:v>9.2292979988480461E-2</c:v>
                </c:pt>
                <c:pt idx="106">
                  <c:v>9.0636542595929084E-2</c:v>
                </c:pt>
                <c:pt idx="107">
                  <c:v>8.9034831391956962E-2</c:v>
                </c:pt>
                <c:pt idx="108">
                  <c:v>8.7485237441333269E-2</c:v>
                </c:pt>
                <c:pt idx="109">
                  <c:v>8.5985313223979024E-2</c:v>
                </c:pt>
                <c:pt idx="110">
                  <c:v>8.4532760423821685E-2</c:v>
                </c:pt>
                <c:pt idx="111">
                  <c:v>8.3125418804832277E-2</c:v>
                </c:pt>
                <c:pt idx="112">
                  <c:v>8.1761256063316703E-2</c:v>
                </c:pt>
                <c:pt idx="113">
                  <c:v>8.0438358558255152E-2</c:v>
                </c:pt>
                <c:pt idx="114">
                  <c:v>7.9154922832587432E-2</c:v>
                </c:pt>
                <c:pt idx="115">
                  <c:v>7.790924784805478E-2</c:v>
                </c:pt>
                <c:pt idx="116">
                  <c:v>7.6699727864725037E-2</c:v>
                </c:pt>
                <c:pt idx="117">
                  <c:v>7.5524845903803803E-2</c:v>
                </c:pt>
                <c:pt idx="118">
                  <c:v>7.4383167738912251E-2</c:v>
                </c:pt>
                <c:pt idx="119">
                  <c:v>7.327333636680658E-2</c:v>
                </c:pt>
                <c:pt idx="120">
                  <c:v>7.2194066913636543E-2</c:v>
                </c:pt>
                <c:pt idx="121">
                  <c:v>7.1144141937357755E-2</c:v>
                </c:pt>
                <c:pt idx="122">
                  <c:v>7.0122407090929692E-2</c:v>
                </c:pt>
                <c:pt idx="123">
                  <c:v>6.9127767114478073E-2</c:v>
                </c:pt>
                <c:pt idx="124">
                  <c:v>6.8159182127769072E-2</c:v>
                </c:pt>
                <c:pt idx="125">
                  <c:v>6.7215664197142519E-2</c:v>
                </c:pt>
                <c:pt idx="126">
                  <c:v>6.6296274153570103E-2</c:v>
                </c:pt>
                <c:pt idx="127">
                  <c:v>6.5400118640729046E-2</c:v>
                </c:pt>
                <c:pt idx="128">
                  <c:v>6.4526347373986923E-2</c:v>
                </c:pt>
                <c:pt idx="129">
                  <c:v>6.3674150592977569E-2</c:v>
                </c:pt>
                <c:pt idx="130">
                  <c:v>6.2842756692055191E-2</c:v>
                </c:pt>
                <c:pt idx="131">
                  <c:v>6.2031430014345287E-2</c:v>
                </c:pt>
                <c:pt idx="132">
                  <c:v>6.1239468796409291E-2</c:v>
                </c:pt>
                <c:pt idx="133">
                  <c:v>6.0466203251697132E-2</c:v>
                </c:pt>
                <c:pt idx="134">
                  <c:v>5.9710993782011758E-2</c:v>
                </c:pt>
                <c:pt idx="135">
                  <c:v>5.8973229307150488E-2</c:v>
                </c:pt>
                <c:pt idx="136">
                  <c:v>5.8252325703742898E-2</c:v>
                </c:pt>
                <c:pt idx="137">
                  <c:v>5.7547724345072021E-2</c:v>
                </c:pt>
                <c:pt idx="138">
                  <c:v>5.6858890734364419E-2</c:v>
                </c:pt>
                <c:pt idx="139">
                  <c:v>5.6185313224665467E-2</c:v>
                </c:pt>
                <c:pt idx="140">
                  <c:v>5.5526501818985469E-2</c:v>
                </c:pt>
                <c:pt idx="141">
                  <c:v>5.4881987044926347E-2</c:v>
                </c:pt>
                <c:pt idx="142">
                  <c:v>5.4251318898465024E-2</c:v>
                </c:pt>
                <c:pt idx="143">
                  <c:v>5.3634065852003851E-2</c:v>
                </c:pt>
                <c:pt idx="144">
                  <c:v>5.302981392218465E-2</c:v>
                </c:pt>
                <c:pt idx="145">
                  <c:v>5.2438165793321265E-2</c:v>
                </c:pt>
                <c:pt idx="146">
                  <c:v>5.1858739992630139E-2</c:v>
                </c:pt>
                <c:pt idx="147">
                  <c:v>5.1291170113734214E-2</c:v>
                </c:pt>
                <c:pt idx="148">
                  <c:v>5.0735104085185244E-2</c:v>
                </c:pt>
                <c:pt idx="149">
                  <c:v>5.0190203480999764E-2</c:v>
                </c:pt>
                <c:pt idx="150">
                  <c:v>4.9656142870428528E-2</c:v>
                </c:pt>
                <c:pt idx="151">
                  <c:v>4.9132609204387959E-2</c:v>
                </c:pt>
                <c:pt idx="152">
                  <c:v>4.8619301236171128E-2</c:v>
                </c:pt>
                <c:pt idx="153">
                  <c:v>4.8115928974234223E-2</c:v>
                </c:pt>
                <c:pt idx="154">
                  <c:v>4.7622213165008927E-2</c:v>
                </c:pt>
                <c:pt idx="155">
                  <c:v>4.7137884803844288E-2</c:v>
                </c:pt>
                <c:pt idx="156">
                  <c:v>4.6662684672315227E-2</c:v>
                </c:pt>
                <c:pt idx="157">
                  <c:v>4.6196362900257561E-2</c:v>
                </c:pt>
                <c:pt idx="158">
                  <c:v>4.5738678551008209E-2</c:v>
                </c:pt>
                <c:pt idx="159">
                  <c:v>4.5289399228432434E-2</c:v>
                </c:pt>
                <c:pt idx="160">
                  <c:v>4.4848300704419544E-2</c:v>
                </c:pt>
                <c:pt idx="161">
                  <c:v>4.4415166565617406E-2</c:v>
                </c:pt>
                <c:pt idx="162">
                  <c:v>4.398978787825987E-2</c:v>
                </c:pt>
                <c:pt idx="163">
                  <c:v>4.357196287002043E-2</c:v>
                </c:pt>
                <c:pt idx="164">
                  <c:v>4.3161496627891989E-2</c:v>
                </c:pt>
                <c:pt idx="165">
                  <c:v>4.2758200811165221E-2</c:v>
                </c:pt>
                <c:pt idx="166">
                  <c:v>4.2361893378631693E-2</c:v>
                </c:pt>
                <c:pt idx="167">
                  <c:v>4.197239832920184E-2</c:v>
                </c:pt>
                <c:pt idx="168">
                  <c:v>4.158954545517507E-2</c:v>
                </c:pt>
                <c:pt idx="169">
                  <c:v>4.1213170107450861E-2</c:v>
                </c:pt>
                <c:pt idx="170">
                  <c:v>4.0843112972013665E-2</c:v>
                </c:pt>
                <c:pt idx="171">
                  <c:v>4.0479219857068392E-2</c:v>
                </c:pt>
                <c:pt idx="172">
                  <c:v>4.012134149023918E-2</c:v>
                </c:pt>
                <c:pt idx="173">
                  <c:v>3.9769333325284241E-2</c:v>
                </c:pt>
                <c:pt idx="174">
                  <c:v>3.9423055357809982E-2</c:v>
                </c:pt>
                <c:pt idx="175">
                  <c:v>3.9082371949503182E-2</c:v>
                </c:pt>
                <c:pt idx="176">
                  <c:v>3.8747151660424133E-2</c:v>
                </c:pt>
                <c:pt idx="177">
                  <c:v>3.841726708893619E-2</c:v>
                </c:pt>
                <c:pt idx="178">
                  <c:v>3.8092594718869902E-2</c:v>
                </c:pt>
                <c:pt idx="179">
                  <c:v>3.7773014773543723E-2</c:v>
                </c:pt>
                <c:pt idx="180">
                  <c:v>3.7458411076287064E-2</c:v>
                </c:pt>
                <c:pt idx="181">
                  <c:v>3.7148670917131386E-2</c:v>
                </c:pt>
                <c:pt idx="182">
                  <c:v>3.6843684925353448E-2</c:v>
                </c:pt>
                <c:pt idx="183">
                  <c:v>3.6543346947575384E-2</c:v>
                </c:pt>
                <c:pt idx="184">
                  <c:v>3.6247553931141596E-2</c:v>
                </c:pt>
                <c:pt idx="185">
                  <c:v>3.5956205812508364E-2</c:v>
                </c:pt>
                <c:pt idx="186">
                  <c:v>3.5669205410397004E-2</c:v>
                </c:pt>
                <c:pt idx="187">
                  <c:v>3.5386458323477879E-2</c:v>
                </c:pt>
                <c:pt idx="188">
                  <c:v>3.5107872832360616E-2</c:v>
                </c:pt>
                <c:pt idx="189">
                  <c:v>3.4833359805683847E-2</c:v>
                </c:pt>
                <c:pt idx="190">
                  <c:v>3.4562832610104122E-2</c:v>
                </c:pt>
                <c:pt idx="191">
                  <c:v>3.4296207023999249E-2</c:v>
                </c:pt>
                <c:pt idx="192">
                  <c:v>3.4033401154707439E-2</c:v>
                </c:pt>
                <c:pt idx="193">
                  <c:v>3.3774335359135182E-2</c:v>
                </c:pt>
                <c:pt idx="194">
                  <c:v>3.351893216757678E-2</c:v>
                </c:pt>
                <c:pt idx="195">
                  <c:v>3.3267116210593486E-2</c:v>
                </c:pt>
                <c:pt idx="196">
                  <c:v>3.3018814148811707E-2</c:v>
                </c:pt>
                <c:pt idx="197">
                  <c:v>3.2773954605505778E-2</c:v>
                </c:pt>
                <c:pt idx="198">
                  <c:v>3.2532468101836097E-2</c:v>
                </c:pt>
                <c:pt idx="199">
                  <c:v>3.2294286994624118E-2</c:v>
                </c:pt>
                <c:pt idx="200">
                  <c:v>3.2059345416547133E-2</c:v>
                </c:pt>
                <c:pt idx="201">
                  <c:v>3.1827579218646422E-2</c:v>
                </c:pt>
                <c:pt idx="202">
                  <c:v>3.1598925915042687E-2</c:v>
                </c:pt>
                <c:pt idx="203">
                  <c:v>3.1373324629763624E-2</c:v>
                </c:pt>
                <c:pt idx="204">
                  <c:v>3.1150716045588618E-2</c:v>
                </c:pt>
                <c:pt idx="205">
                  <c:v>3.0931042354822299E-2</c:v>
                </c:pt>
                <c:pt idx="206">
                  <c:v>3.0714247211913868E-2</c:v>
                </c:pt>
                <c:pt idx="207">
                  <c:v>3.0500275687841246E-2</c:v>
                </c:pt>
                <c:pt idx="208">
                  <c:v>3.0289074226184466E-2</c:v>
                </c:pt>
                <c:pt idx="209">
                  <c:v>3.0080590600816044E-2</c:v>
                </c:pt>
                <c:pt idx="210">
                  <c:v>2.9874773875139756E-2</c:v>
                </c:pt>
                <c:pt idx="211">
                  <c:v>2.9671574362811221E-2</c:v>
                </c:pt>
                <c:pt idx="212">
                  <c:v>2.9470943589880134E-2</c:v>
                </c:pt>
                <c:pt idx="213">
                  <c:v>2.9272834258292198E-2</c:v>
                </c:pt>
                <c:pt idx="214">
                  <c:v>2.907720021069643E-2</c:v>
                </c:pt>
                <c:pt idx="215">
                  <c:v>2.8883996396502156E-2</c:v>
                </c:pt>
                <c:pt idx="216">
                  <c:v>2.8693178839136361E-2</c:v>
                </c:pt>
                <c:pt idx="217">
                  <c:v>2.8504704604449628E-2</c:v>
                </c:pt>
                <c:pt idx="218">
                  <c:v>2.8318531770227306E-2</c:v>
                </c:pt>
                <c:pt idx="219">
                  <c:v>2.8134619396758057E-2</c:v>
                </c:pt>
                <c:pt idx="220">
                  <c:v>2.7952927498420023E-2</c:v>
                </c:pt>
                <c:pt idx="221">
                  <c:v>2.7773417016242107E-2</c:v>
                </c:pt>
                <c:pt idx="222">
                  <c:v>2.7596049791402698E-2</c:v>
                </c:pt>
                <c:pt idx="223">
                  <c:v>2.7420788539628062E-2</c:v>
                </c:pt>
                <c:pt idx="224">
                  <c:v>2.7247596826456277E-2</c:v>
                </c:pt>
                <c:pt idx="225">
                  <c:v>2.7076439043331017E-2</c:v>
                </c:pt>
                <c:pt idx="226">
                  <c:v>2.6907280384495264E-2</c:v>
                </c:pt>
                <c:pt idx="227">
                  <c:v>2.67400868246516E-2</c:v>
                </c:pt>
                <c:pt idx="228">
                  <c:v>2.6574825097361986E-2</c:v>
                </c:pt>
                <c:pt idx="229">
                  <c:v>2.6411462674156838E-2</c:v>
                </c:pt>
                <c:pt idx="230">
                  <c:v>2.6249967744327533E-2</c:v>
                </c:pt>
                <c:pt idx="231">
                  <c:v>2.6090309195376315E-2</c:v>
                </c:pt>
                <c:pt idx="232">
                  <c:v>2.5932456594098312E-2</c:v>
                </c:pt>
                <c:pt idx="233">
                  <c:v>2.5776380168273261E-2</c:v>
                </c:pt>
                <c:pt idx="234">
                  <c:v>2.5622050788942301E-2</c:v>
                </c:pt>
                <c:pt idx="235">
                  <c:v>2.5469439953250454E-2</c:v>
                </c:pt>
                <c:pt idx="236">
                  <c:v>2.5318519767832091E-2</c:v>
                </c:pt>
                <c:pt idx="237">
                  <c:v>2.5169262932720225E-2</c:v>
                </c:pt>
                <c:pt idx="238">
                  <c:v>2.5021642725760893E-2</c:v>
                </c:pt>
                <c:pt idx="239">
                  <c:v>2.4875632987513645E-2</c:v>
                </c:pt>
                <c:pt idx="240">
                  <c:v>2.4731208106620696E-2</c:v>
                </c:pt>
                <c:pt idx="241">
                  <c:v>2.4588343005628534E-2</c:v>
                </c:pt>
                <c:pt idx="242">
                  <c:v>2.4447013127244652E-2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5F-494A-8B1B-5759E80529C3}"/>
            </c:ext>
          </c:extLst>
        </c:ser>
        <c:ser>
          <c:idx val="2"/>
          <c:order val="2"/>
          <c:tx>
            <c:strRef>
              <c:f>Pnorm!$F$60</c:f>
              <c:strCache>
                <c:ptCount val="1"/>
                <c:pt idx="0">
                  <c:v>Overige niet-slaapfuncties, nieuwbouw</c:v>
                </c:pt>
              </c:strCache>
            </c:strRef>
          </c:tx>
          <c:spPr>
            <a:ln w="28575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Pnorm!$C$66:$C$308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Pnorm!$F$66:$F$308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0.38800000000000001</c:v>
                </c:pt>
                <c:pt idx="3">
                  <c:v>0.376</c:v>
                </c:pt>
                <c:pt idx="4">
                  <c:v>0.36399999999999999</c:v>
                </c:pt>
                <c:pt idx="5">
                  <c:v>0.35199999999999998</c:v>
                </c:pt>
                <c:pt idx="6">
                  <c:v>0.33999999999999997</c:v>
                </c:pt>
                <c:pt idx="7">
                  <c:v>0.32799999999999996</c:v>
                </c:pt>
                <c:pt idx="8">
                  <c:v>0.316</c:v>
                </c:pt>
                <c:pt idx="9">
                  <c:v>0.30399999999999999</c:v>
                </c:pt>
                <c:pt idx="10">
                  <c:v>0.29199999999999998</c:v>
                </c:pt>
                <c:pt idx="11">
                  <c:v>0.27999999999999997</c:v>
                </c:pt>
                <c:pt idx="12">
                  <c:v>0.26468782004797742</c:v>
                </c:pt>
                <c:pt idx="13">
                  <c:v>0.25089965442243173</c:v>
                </c:pt>
                <c:pt idx="14">
                  <c:v>0.23839609357908281</c:v>
                </c:pt>
                <c:pt idx="15">
                  <c:v>0.2270090745064082</c:v>
                </c:pt>
                <c:pt idx="16">
                  <c:v>0.21659834609557874</c:v>
                </c:pt>
                <c:pt idx="17">
                  <c:v>0.20704597678126019</c:v>
                </c:pt>
                <c:pt idx="18">
                  <c:v>0.19825210958189066</c:v>
                </c:pt>
                <c:pt idx="19">
                  <c:v>0.19013164690534146</c:v>
                </c:pt>
                <c:pt idx="20">
                  <c:v>0.18261163650762424</c:v>
                </c:pt>
                <c:pt idx="21">
                  <c:v>0.17562919193465043</c:v>
                </c:pt>
                <c:pt idx="22">
                  <c:v>0.16912982448337302</c:v>
                </c:pt>
                <c:pt idx="23">
                  <c:v>0.16306609495872254</c:v>
                </c:pt>
                <c:pt idx="24">
                  <c:v>0.1573965161016147</c:v>
                </c:pt>
                <c:pt idx="25">
                  <c:v>0.15208465309457866</c:v>
                </c:pt>
                <c:pt idx="26">
                  <c:v>0.14709838177084281</c:v>
                </c:pt>
                <c:pt idx="27">
                  <c:v>0.14240927327306055</c:v>
                </c:pt>
                <c:pt idx="28">
                  <c:v>0.13799208077757352</c:v>
                </c:pt>
                <c:pt idx="29">
                  <c:v>0.1338243091190994</c:v>
                </c:pt>
                <c:pt idx="30">
                  <c:v>0.12988585214772061</c:v>
                </c:pt>
                <c:pt idx="31">
                  <c:v>0.12615868573452538</c:v>
                </c:pt>
                <c:pt idx="32">
                  <c:v>0.1226266067396847</c:v>
                </c:pt>
                <c:pt idx="33">
                  <c:v>0.11927501013284597</c:v>
                </c:pt>
                <c:pt idx="34">
                  <c:v>0.11609069793333715</c:v>
                </c:pt>
                <c:pt idx="35">
                  <c:v>0.11306171480855687</c:v>
                </c:pt>
                <c:pt idx="36">
                  <c:v>0.11017720610213909</c:v>
                </c:pt>
                <c:pt idx="37">
                  <c:v>0.10742729481138144</c:v>
                </c:pt>
                <c:pt idx="38">
                  <c:v>0.10480297463596801</c:v>
                </c:pt>
                <c:pt idx="39">
                  <c:v>0.10229601670787847</c:v>
                </c:pt>
                <c:pt idx="40">
                  <c:v>9.9898888009294445E-2</c:v>
                </c:pt>
                <c:pt idx="41">
                  <c:v>9.7604679809690384E-2</c:v>
                </c:pt>
                <c:pt idx="42">
                  <c:v>9.5407044719584694E-2</c:v>
                </c:pt>
                <c:pt idx="43">
                  <c:v>9.3300141177911022E-2</c:v>
                </c:pt>
                <c:pt idx="44">
                  <c:v>9.1278584371631541E-2</c:v>
                </c:pt>
                <c:pt idx="45">
                  <c:v>8.9337402737125995E-2</c:v>
                </c:pt>
                <c:pt idx="46">
                  <c:v>8.7471999318741764E-2</c:v>
                </c:pt>
                <c:pt idx="47">
                  <c:v>8.5678117365198883E-2</c:v>
                </c:pt>
                <c:pt idx="48">
                  <c:v>8.3951809632977353E-2</c:v>
                </c:pt>
                <c:pt idx="49">
                  <c:v>8.2289410940308574E-2</c:v>
                </c:pt>
                <c:pt idx="50">
                  <c:v>8.0687513578355602E-2</c:v>
                </c:pt>
                <c:pt idx="51">
                  <c:v>7.9142945239535023E-2</c:v>
                </c:pt>
                <c:pt idx="52">
                  <c:v>7.7652749168308943E-2</c:v>
                </c:pt>
                <c:pt idx="53">
                  <c:v>7.6214166278464127E-2</c:v>
                </c:pt>
                <c:pt idx="54">
                  <c:v>7.4824619013968238E-2</c:v>
                </c:pt>
                <c:pt idx="55">
                  <c:v>7.3481696758845166E-2</c:v>
                </c:pt>
                <c:pt idx="56">
                  <c:v>7.2183142625881019E-2</c:v>
                </c:pt>
                <c:pt idx="57">
                  <c:v>7.0926841474956648E-2</c:v>
                </c:pt>
                <c:pt idx="58">
                  <c:v>6.9710809029939022E-2</c:v>
                </c:pt>
                <c:pt idx="59">
                  <c:v>6.853318197874822E-2</c:v>
                </c:pt>
                <c:pt idx="60">
                  <c:v>6.7392208954835497E-2</c:v>
                </c:pt>
                <c:pt idx="61">
                  <c:v>6.6286242310138327E-2</c:v>
                </c:pt>
                <c:pt idx="62">
                  <c:v>6.5213730599896505E-2</c:v>
                </c:pt>
                <c:pt idx="63">
                  <c:v>6.4173211708709002E-2</c:v>
                </c:pt>
                <c:pt idx="64">
                  <c:v>6.316330655509364E-2</c:v>
                </c:pt>
                <c:pt idx="65">
                  <c:v>6.2182713318709511E-2</c:v>
                </c:pt>
                <c:pt idx="66">
                  <c:v>6.1230202140467392E-2</c:v>
                </c:pt>
                <c:pt idx="67">
                  <c:v>6.030461025108156E-2</c:v>
                </c:pt>
                <c:pt idx="68">
                  <c:v>5.9404837488321996E-2</c:v>
                </c:pt>
                <c:pt idx="69">
                  <c:v>5.8529842167367577E-2</c:v>
                </c:pt>
                <c:pt idx="70">
                  <c:v>5.7678637272335395E-2</c:v>
                </c:pt>
                <c:pt idx="71">
                  <c:v>5.6850286940307596E-2</c:v>
                </c:pt>
                <c:pt idx="72">
                  <c:v>5.6043903212061687E-2</c:v>
                </c:pt>
                <c:pt idx="73">
                  <c:v>5.5258643026268518E-2</c:v>
                </c:pt>
                <c:pt idx="74">
                  <c:v>5.4493705436206956E-2</c:v>
                </c:pt>
                <c:pt idx="75">
                  <c:v>5.3748329030069375E-2</c:v>
                </c:pt>
                <c:pt idx="76">
                  <c:v>5.302178953774863E-2</c:v>
                </c:pt>
                <c:pt idx="77">
                  <c:v>5.1283408818026656E-2</c:v>
                </c:pt>
                <c:pt idx="78">
                  <c:v>4.9648628984360829E-2</c:v>
                </c:pt>
                <c:pt idx="79">
                  <c:v>4.8108648150806253E-2</c:v>
                </c:pt>
                <c:pt idx="80">
                  <c:v>4.6655623751430744E-2</c:v>
                </c:pt>
                <c:pt idx="81">
                  <c:v>4.5282546110848081E-2</c:v>
                </c:pt>
                <c:pt idx="82">
                  <c:v>4.3983131415732728E-2</c:v>
                </c:pt>
                <c:pt idx="83">
                  <c:v>4.2751730710372395E-2</c:v>
                </c:pt>
                <c:pt idx="84">
                  <c:v>4.1583252193393358E-2</c:v>
                </c:pt>
                <c:pt idx="85">
                  <c:v>4.0473094607934391E-2</c:v>
                </c:pt>
                <c:pt idx="86">
                  <c:v>3.9417089925755142E-2</c:v>
                </c:pt>
                <c:pt idx="87">
                  <c:v>3.8411453851112061E-2</c:v>
                </c:pt>
                <c:pt idx="88">
                  <c:v>3.7452742930981553E-2</c:v>
                </c:pt>
                <c:pt idx="89">
                  <c:v>3.6537817268272342E-2</c:v>
                </c:pt>
                <c:pt idx="90">
                  <c:v>3.5663808004757283E-2</c:v>
                </c:pt>
                <c:pt idx="91">
                  <c:v>3.4828088878829516E-2</c:v>
                </c:pt>
                <c:pt idx="92">
                  <c:v>3.4028251276283734E-2</c:v>
                </c:pt>
                <c:pt idx="93">
                  <c:v>3.3262082285150277E-2</c:v>
                </c:pt>
                <c:pt idx="94">
                  <c:v>3.2527545342139412E-2</c:v>
                </c:pt>
                <c:pt idx="95">
                  <c:v>3.1822763121578966E-2</c:v>
                </c:pt>
                <c:pt idx="96">
                  <c:v>3.1146002370345975E-2</c:v>
                </c:pt>
                <c:pt idx="97">
                  <c:v>3.049566043616635E-2</c:v>
                </c:pt>
                <c:pt idx="98">
                  <c:v>2.987025327337289E-2</c:v>
                </c:pt>
                <c:pt idx="99">
                  <c:v>2.9268404741040539E-2</c:v>
                </c:pt>
                <c:pt idx="100">
                  <c:v>2.8688837034391679E-2</c:v>
                </c:pt>
                <c:pt idx="101">
                  <c:v>2.8130362112311718E-2</c:v>
                </c:pt>
                <c:pt idx="102">
                  <c:v>2.7591874002425403E-2</c:v>
                </c:pt>
                <c:pt idx="103">
                  <c:v>2.7072341880999634E-2</c:v>
                </c:pt>
                <c:pt idx="104">
                  <c:v>2.6570803838429906E-2</c:v>
                </c:pt>
                <c:pt idx="105">
                  <c:v>2.6086361252595527E-2</c:v>
                </c:pt>
                <c:pt idx="106">
                  <c:v>2.5618173702255338E-2</c:v>
                </c:pt>
                <c:pt idx="107">
                  <c:v>2.5165454361148771E-2</c:v>
                </c:pt>
                <c:pt idx="108">
                  <c:v>2.4727465820786852E-2</c:v>
                </c:pt>
                <c:pt idx="109">
                  <c:v>2.4303516296236848E-2</c:v>
                </c:pt>
                <c:pt idx="110">
                  <c:v>2.3892956174675024E-2</c:v>
                </c:pt>
                <c:pt idx="111">
                  <c:v>2.3495174871228625E-2</c:v>
                </c:pt>
                <c:pt idx="112">
                  <c:v>2.3109597960753438E-2</c:v>
                </c:pt>
                <c:pt idx="113">
                  <c:v>2.273568455778931E-2</c:v>
                </c:pt>
                <c:pt idx="114">
                  <c:v>2.2372924920074349E-2</c:v>
                </c:pt>
                <c:pt idx="115">
                  <c:v>2.2020838253743975E-2</c:v>
                </c:pt>
                <c:pt idx="116">
                  <c:v>2.1678970700747948E-2</c:v>
                </c:pt>
                <c:pt idx="117">
                  <c:v>2.1346893491131634E-2</c:v>
                </c:pt>
                <c:pt idx="118">
                  <c:v>2.1024201244686902E-2</c:v>
                </c:pt>
                <c:pt idx="119">
                  <c:v>2.0710510408115949E-2</c:v>
                </c:pt>
                <c:pt idx="120">
                  <c:v>2.0405457815299045E-2</c:v>
                </c:pt>
                <c:pt idx="121">
                  <c:v>2.0108699359534049E-2</c:v>
                </c:pt>
                <c:pt idx="122">
                  <c:v>1.9819908767751072E-2</c:v>
                </c:pt>
                <c:pt idx="123">
                  <c:v>1.9538776467708008E-2</c:v>
                </c:pt>
                <c:pt idx="124">
                  <c:v>1.9265008540068386E-2</c:v>
                </c:pt>
                <c:pt idx="125">
                  <c:v>1.8998325748054327E-2</c:v>
                </c:pt>
                <c:pt idx="126">
                  <c:v>1.8738462638079299E-2</c:v>
                </c:pt>
                <c:pt idx="127">
                  <c:v>1.8485166705394119E-2</c:v>
                </c:pt>
                <c:pt idx="128">
                  <c:v>1.8238197619346423E-2</c:v>
                </c:pt>
                <c:pt idx="129">
                  <c:v>1.7997326503358148E-2</c:v>
                </c:pt>
                <c:pt idx="130">
                  <c:v>1.7762335265179764E-2</c:v>
                </c:pt>
                <c:pt idx="131">
                  <c:v>1.7533015973384761E-2</c:v>
                </c:pt>
                <c:pt idx="132">
                  <c:v>1.7309170276434652E-2</c:v>
                </c:pt>
                <c:pt idx="133">
                  <c:v>1.7090608860972023E-2</c:v>
                </c:pt>
                <c:pt idx="134">
                  <c:v>1.6877150946295816E-2</c:v>
                </c:pt>
                <c:pt idx="135">
                  <c:v>1.6668623812238985E-2</c:v>
                </c:pt>
                <c:pt idx="136">
                  <c:v>1.6464862357910223E-2</c:v>
                </c:pt>
                <c:pt idx="137">
                  <c:v>1.6265708688978388E-2</c:v>
                </c:pt>
                <c:pt idx="138">
                  <c:v>1.607101173137564E-2</c:v>
                </c:pt>
                <c:pt idx="139">
                  <c:v>1.5880626869473648E-2</c:v>
                </c:pt>
                <c:pt idx="140">
                  <c:v>1.5694415606948113E-2</c:v>
                </c:pt>
                <c:pt idx="141">
                  <c:v>1.5512245248695083E-2</c:v>
                </c:pt>
                <c:pt idx="142">
                  <c:v>1.533398860229415E-2</c:v>
                </c:pt>
                <c:pt idx="143">
                  <c:v>1.5159523697636601E-2</c:v>
                </c:pt>
                <c:pt idx="144">
                  <c:v>1.4988733523445572E-2</c:v>
                </c:pt>
                <c:pt idx="145">
                  <c:v>1.4821505779516632E-2</c:v>
                </c:pt>
                <c:pt idx="146">
                  <c:v>1.4657732643598931E-2</c:v>
                </c:pt>
                <c:pt idx="147">
                  <c:v>1.4497310551920679E-2</c:v>
                </c:pt>
                <c:pt idx="148">
                  <c:v>1.4340139992438961E-2</c:v>
                </c:pt>
                <c:pt idx="149">
                  <c:v>1.4186125309964581E-2</c:v>
                </c:pt>
                <c:pt idx="150">
                  <c:v>1.4035174522376168E-2</c:v>
                </c:pt>
                <c:pt idx="151">
                  <c:v>1.388719914719666E-2</c:v>
                </c:pt>
                <c:pt idx="152">
                  <c:v>1.3742114037858862E-2</c:v>
                </c:pt>
                <c:pt idx="153">
                  <c:v>1.3599837229036986E-2</c:v>
                </c:pt>
                <c:pt idx="154">
                  <c:v>1.3460289790464992E-2</c:v>
                </c:pt>
                <c:pt idx="155">
                  <c:v>1.3323395688705626E-2</c:v>
                </c:pt>
                <c:pt idx="156">
                  <c:v>1.3189081656371907E-2</c:v>
                </c:pt>
                <c:pt idx="157">
                  <c:v>1.3057277068337529E-2</c:v>
                </c:pt>
                <c:pt idx="158">
                  <c:v>1.2927913824506114E-2</c:v>
                </c:pt>
                <c:pt idx="159">
                  <c:v>1.280092623873853E-2</c:v>
                </c:pt>
                <c:pt idx="160">
                  <c:v>1.2676250933565556E-2</c:v>
                </c:pt>
                <c:pt idx="161">
                  <c:v>1.255382674033835E-2</c:v>
                </c:pt>
                <c:pt idx="162">
                  <c:v>1.2433594604492821E-2</c:v>
                </c:pt>
                <c:pt idx="163">
                  <c:v>1.2315497495626436E-2</c:v>
                </c:pt>
                <c:pt idx="164">
                  <c:v>1.2199480322104741E-2</c:v>
                </c:pt>
                <c:pt idx="165">
                  <c:v>1.2085489849935481E-2</c:v>
                </c:pt>
                <c:pt idx="166">
                  <c:v>1.1973474625663292E-2</c:v>
                </c:pt>
                <c:pt idx="167">
                  <c:v>1.1863384903056082E-2</c:v>
                </c:pt>
                <c:pt idx="168">
                  <c:v>1.1755172573367481E-2</c:v>
                </c:pt>
                <c:pt idx="169">
                  <c:v>1.1648791098974409E-2</c:v>
                </c:pt>
                <c:pt idx="170">
                  <c:v>1.1544195450201118E-2</c:v>
                </c:pt>
                <c:pt idx="171">
                  <c:v>1.1441342045153633E-2</c:v>
                </c:pt>
                <c:pt idx="172">
                  <c:v>1.1340188692398516E-2</c:v>
                </c:pt>
                <c:pt idx="173">
                  <c:v>1.1240694536331348E-2</c:v>
                </c:pt>
                <c:pt idx="174">
                  <c:v>1.1142820005088826E-2</c:v>
                </c:pt>
                <c:pt idx="175">
                  <c:v>1.1046526760868454E-2</c:v>
                </c:pt>
                <c:pt idx="176">
                  <c:v>1.0951777652526661E-2</c:v>
                </c:pt>
                <c:pt idx="177">
                  <c:v>1.0858536670335314E-2</c:v>
                </c:pt>
                <c:pt idx="178">
                  <c:v>1.0766768902783084E-2</c:v>
                </c:pt>
                <c:pt idx="179">
                  <c:v>1.0676440495314779E-2</c:v>
                </c:pt>
                <c:pt idx="180">
                  <c:v>1.058751861090858E-2</c:v>
                </c:pt>
                <c:pt idx="181">
                  <c:v>1.0499971392396621E-2</c:v>
                </c:pt>
                <c:pt idx="182">
                  <c:v>1.0413767926439691E-2</c:v>
                </c:pt>
                <c:pt idx="183">
                  <c:v>1.0328878209072558E-2</c:v>
                </c:pt>
                <c:pt idx="184">
                  <c:v>1.0245273112740748E-2</c:v>
                </c:pt>
                <c:pt idx="185">
                  <c:v>1.0162924354754181E-2</c:v>
                </c:pt>
                <c:pt idx="186">
                  <c:v>1.0081804467087193E-2</c:v>
                </c:pt>
                <c:pt idx="187">
                  <c:v>1.0001886767459204E-2</c:v>
                </c:pt>
                <c:pt idx="188">
                  <c:v>9.9231453316325161E-3</c:v>
                </c:pt>
                <c:pt idx="189">
                  <c:v>9.8455549668688327E-3</c:v>
                </c:pt>
                <c:pt idx="190">
                  <c:v>9.7690911864878639E-3</c:v>
                </c:pt>
                <c:pt idx="191">
                  <c:v>9.6937301854758164E-3</c:v>
                </c:pt>
                <c:pt idx="192">
                  <c:v>9.6194488170932586E-3</c:v>
                </c:pt>
                <c:pt idx="193">
                  <c:v>9.5462245704351426E-3</c:v>
                </c:pt>
                <c:pt idx="194">
                  <c:v>9.4740355488986197E-3</c:v>
                </c:pt>
                <c:pt idx="195">
                  <c:v>9.4028604495156078E-3</c:v>
                </c:pt>
                <c:pt idx="196">
                  <c:v>9.3326785431104599E-3</c:v>
                </c:pt>
                <c:pt idx="197">
                  <c:v>9.2634696552446518E-3</c:v>
                </c:pt>
                <c:pt idx="198">
                  <c:v>9.1952141479120265E-3</c:v>
                </c:pt>
                <c:pt idx="199">
                  <c:v>9.1278929019510627E-3</c:v>
                </c:pt>
                <c:pt idx="200">
                  <c:v>9.0614873001410856E-3</c:v>
                </c:pt>
                <c:pt idx="201">
                  <c:v>8.9959792109523627E-3</c:v>
                </c:pt>
                <c:pt idx="202">
                  <c:v>8.9313509729200564E-3</c:v>
                </c:pt>
                <c:pt idx="203">
                  <c:v>8.8675853796151907E-3</c:v>
                </c:pt>
                <c:pt idx="204">
                  <c:v>8.8046656651857413E-3</c:v>
                </c:pt>
                <c:pt idx="205">
                  <c:v>8.7425754904429127E-3</c:v>
                </c:pt>
                <c:pt idx="206">
                  <c:v>8.6812989294691167E-3</c:v>
                </c:pt>
                <c:pt idx="207">
                  <c:v>8.6208204567247808E-3</c:v>
                </c:pt>
                <c:pt idx="208">
                  <c:v>8.5611249346326072E-3</c:v>
                </c:pt>
                <c:pt idx="209">
                  <c:v>8.5021976016188688E-3</c:v>
                </c:pt>
                <c:pt idx="210">
                  <c:v>8.4440240605923676E-3</c:v>
                </c:pt>
                <c:pt idx="211">
                  <c:v>8.3865902678422026E-3</c:v>
                </c:pt>
                <c:pt idx="212">
                  <c:v>8.3298825223373871E-3</c:v>
                </c:pt>
                <c:pt idx="213">
                  <c:v>8.2738874554107566E-3</c:v>
                </c:pt>
                <c:pt idx="214">
                  <c:v>8.218592020811856E-3</c:v>
                </c:pt>
                <c:pt idx="215">
                  <c:v>8.1639834851130379E-3</c:v>
                </c:pt>
                <c:pt idx="216">
                  <c:v>8.1100494184548448E-3</c:v>
                </c:pt>
                <c:pt idx="217">
                  <c:v>8.0567776856160286E-3</c:v>
                </c:pt>
                <c:pt idx="218">
                  <c:v>8.0041564373959668E-3</c:v>
                </c:pt>
                <c:pt idx="219">
                  <c:v>7.9521741022959419E-3</c:v>
                </c:pt>
                <c:pt idx="220">
                  <c:v>7.9008193784880481E-3</c:v>
                </c:pt>
                <c:pt idx="221">
                  <c:v>7.8500812260597144E-3</c:v>
                </c:pt>
                <c:pt idx="222">
                  <c:v>7.7999488595231845E-3</c:v>
                </c:pt>
                <c:pt idx="223">
                  <c:v>7.7504117405792954E-3</c:v>
                </c:pt>
                <c:pt idx="224">
                  <c:v>7.7014595711258991E-3</c:v>
                </c:pt>
                <c:pt idx="225">
                  <c:v>7.6530822865008251E-3</c:v>
                </c:pt>
                <c:pt idx="226">
                  <c:v>7.6052700489509621E-3</c:v>
                </c:pt>
                <c:pt idx="227">
                  <c:v>7.5580132413179905E-3</c:v>
                </c:pt>
                <c:pt idx="228">
                  <c:v>7.5113024609331459E-3</c:v>
                </c:pt>
                <c:pt idx="229">
                  <c:v>7.4651285137124499E-3</c:v>
                </c:pt>
                <c:pt idx="230">
                  <c:v>7.4194824084451187E-3</c:v>
                </c:pt>
                <c:pt idx="231">
                  <c:v>7.3743553512677848E-3</c:v>
                </c:pt>
                <c:pt idx="232">
                  <c:v>7.3297387403173757E-3</c:v>
                </c:pt>
                <c:pt idx="233">
                  <c:v>7.2856241605563322E-3</c:v>
                </c:pt>
                <c:pt idx="234">
                  <c:v>7.2420033787631904E-3</c:v>
                </c:pt>
                <c:pt idx="235">
                  <c:v>7.1988683386830579E-3</c:v>
                </c:pt>
                <c:pt idx="236">
                  <c:v>7.1562111563315562E-3</c:v>
                </c:pt>
                <c:pt idx="237">
                  <c:v>7.1140241154468301E-3</c:v>
                </c:pt>
                <c:pt idx="238">
                  <c:v>7.0722996630843129E-3</c:v>
                </c:pt>
                <c:pt idx="239">
                  <c:v>7.0310304053488931E-3</c:v>
                </c:pt>
                <c:pt idx="240">
                  <c:v>6.9902091032595379E-3</c:v>
                </c:pt>
                <c:pt idx="241">
                  <c:v>6.9498286687418188E-3</c:v>
                </c:pt>
                <c:pt idx="242">
                  <c:v>6.9098821607434038E-3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5F-494A-8B1B-5759E80529C3}"/>
            </c:ext>
          </c:extLst>
        </c:ser>
        <c:ser>
          <c:idx val="3"/>
          <c:order val="3"/>
          <c:tx>
            <c:strRef>
              <c:f>Pnorm!$G$60</c:f>
              <c:strCache>
                <c:ptCount val="1"/>
                <c:pt idx="0">
                  <c:v>Overige niet-slaapfuncties, bestaande bouw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Pnorm!$C$66:$C$308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Pnorm!$G$66:$G$308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0.39400000000000002</c:v>
                </c:pt>
                <c:pt idx="13">
                  <c:v>0.38800000000000001</c:v>
                </c:pt>
                <c:pt idx="14">
                  <c:v>0.38200000000000001</c:v>
                </c:pt>
                <c:pt idx="15">
                  <c:v>0.376</c:v>
                </c:pt>
                <c:pt idx="16">
                  <c:v>0.37</c:v>
                </c:pt>
                <c:pt idx="17">
                  <c:v>0.36399999999999999</c:v>
                </c:pt>
                <c:pt idx="18">
                  <c:v>0.35799999999999998</c:v>
                </c:pt>
                <c:pt idx="19">
                  <c:v>0.35199999999999998</c:v>
                </c:pt>
                <c:pt idx="20">
                  <c:v>0.34599999999999997</c:v>
                </c:pt>
                <c:pt idx="21">
                  <c:v>0.33999999999999997</c:v>
                </c:pt>
                <c:pt idx="22">
                  <c:v>0.33399999999999996</c:v>
                </c:pt>
                <c:pt idx="23">
                  <c:v>0.32799999999999996</c:v>
                </c:pt>
                <c:pt idx="24">
                  <c:v>0.32199999999999995</c:v>
                </c:pt>
                <c:pt idx="25">
                  <c:v>0.316</c:v>
                </c:pt>
                <c:pt idx="26">
                  <c:v>0.31</c:v>
                </c:pt>
                <c:pt idx="27">
                  <c:v>0.30399999999999999</c:v>
                </c:pt>
                <c:pt idx="28">
                  <c:v>0.29799999999999999</c:v>
                </c:pt>
                <c:pt idx="29">
                  <c:v>0.29199999999999998</c:v>
                </c:pt>
                <c:pt idx="30">
                  <c:v>0.28599999999999998</c:v>
                </c:pt>
                <c:pt idx="31">
                  <c:v>0.27999999999999997</c:v>
                </c:pt>
                <c:pt idx="32">
                  <c:v>0.27214562752165322</c:v>
                </c:pt>
                <c:pt idx="33">
                  <c:v>0.26470741826170158</c:v>
                </c:pt>
                <c:pt idx="34">
                  <c:v>0.25764046383149525</c:v>
                </c:pt>
                <c:pt idx="35">
                  <c:v>0.25091823172247402</c:v>
                </c:pt>
                <c:pt idx="36">
                  <c:v>0.24451663216042974</c:v>
                </c:pt>
                <c:pt idx="37">
                  <c:v>0.23841374508111265</c:v>
                </c:pt>
                <c:pt idx="38">
                  <c:v>0.23258958277291358</c:v>
                </c:pt>
                <c:pt idx="39">
                  <c:v>0.22702588288224768</c:v>
                </c:pt>
                <c:pt idx="40">
                  <c:v>0.22170592735814859</c:v>
                </c:pt>
                <c:pt idx="41">
                  <c:v>0.21661438363247107</c:v>
                </c:pt>
                <c:pt idx="42">
                  <c:v>0.21173716492307604</c:v>
                </c:pt>
                <c:pt idx="43">
                  <c:v>0.20706130703447298</c:v>
                </c:pt>
                <c:pt idx="44">
                  <c:v>0.20257485943355805</c:v>
                </c:pt>
                <c:pt idx="45">
                  <c:v>0.19826678871300493</c:v>
                </c:pt>
                <c:pt idx="46">
                  <c:v>0.19412689283416934</c:v>
                </c:pt>
                <c:pt idx="47">
                  <c:v>0.19014572477507874</c:v>
                </c:pt>
                <c:pt idx="48">
                  <c:v>0.1863145244053398</c:v>
                </c:pt>
                <c:pt idx="49">
                  <c:v>0.18262515757512229</c:v>
                </c:pt>
                <c:pt idx="50">
                  <c:v>0.17907006154511129</c:v>
                </c:pt>
                <c:pt idx="51">
                  <c:v>0.17564219600276018</c:v>
                </c:pt>
                <c:pt idx="52">
                  <c:v>0.17233499901087868</c:v>
                </c:pt>
                <c:pt idx="53">
                  <c:v>0.16914234732045208</c:v>
                </c:pt>
                <c:pt idx="54">
                  <c:v>0.1660585205529872</c:v>
                </c:pt>
                <c:pt idx="55">
                  <c:v>0.16307816882060097</c:v>
                </c:pt>
                <c:pt idx="56">
                  <c:v>0.16019628340615286</c:v>
                </c:pt>
                <c:pt idx="57">
                  <c:v>0.157408170172291</c:v>
                </c:pt>
                <c:pt idx="58">
                  <c:v>0.15470942540853402</c:v>
                </c:pt>
                <c:pt idx="59">
                  <c:v>0.15209591386031729</c:v>
                </c:pt>
                <c:pt idx="60">
                  <c:v>0.14956374871415806</c:v>
                </c:pt>
                <c:pt idx="61">
                  <c:v>0.14710927333934753</c:v>
                </c:pt>
                <c:pt idx="62">
                  <c:v>0.14472904460947905</c:v>
                </c:pt>
                <c:pt idx="63">
                  <c:v>0.14241981764708347</c:v>
                </c:pt>
                <c:pt idx="64">
                  <c:v>0.14017853185213813</c:v>
                </c:pt>
                <c:pt idx="65">
                  <c:v>0.13800229809052264</c:v>
                </c:pt>
                <c:pt idx="66">
                  <c:v>0.13588838693195676</c:v>
                </c:pt>
                <c:pt idx="67">
                  <c:v>0.13383421783877952</c:v>
                </c:pt>
                <c:pt idx="68">
                  <c:v>0.13183734921737253</c:v>
                </c:pt>
                <c:pt idx="69">
                  <c:v>0.12989546925322126</c:v>
                </c:pt>
                <c:pt idx="70">
                  <c:v>0.12800638745876378</c:v>
                </c:pt>
                <c:pt idx="71">
                  <c:v>0.12616802687037995</c:v>
                </c:pt>
                <c:pt idx="72">
                  <c:v>0.12437841683727682</c:v>
                </c:pt>
                <c:pt idx="73">
                  <c:v>0.12263568635070216</c:v>
                </c:pt>
                <c:pt idx="74">
                  <c:v>0.12093805786699043</c:v>
                </c:pt>
                <c:pt idx="75">
                  <c:v>0.11928384158243838</c:v>
                </c:pt>
                <c:pt idx="76">
                  <c:v>0.1176714301220395</c:v>
                </c:pt>
                <c:pt idx="77">
                  <c:v>0.11381343613183986</c:v>
                </c:pt>
                <c:pt idx="78">
                  <c:v>0.11018536392531478</c:v>
                </c:pt>
                <c:pt idx="79">
                  <c:v>0.10676767944833415</c:v>
                </c:pt>
                <c:pt idx="80">
                  <c:v>0.1035429776687949</c:v>
                </c:pt>
                <c:pt idx="81">
                  <c:v>0.1004957019912939</c:v>
                </c:pt>
                <c:pt idx="82">
                  <c:v>9.7611906728462247E-2</c:v>
                </c:pt>
                <c:pt idx="83">
                  <c:v>9.4879055134498652E-2</c:v>
                </c:pt>
                <c:pt idx="84">
                  <c:v>9.2285846958039167E-2</c:v>
                </c:pt>
                <c:pt idx="85">
                  <c:v>8.9822070614753322E-2</c:v>
                </c:pt>
                <c:pt idx="86">
                  <c:v>8.747847598599913E-2</c:v>
                </c:pt>
                <c:pt idx="87">
                  <c:v>8.524666457191403E-2</c:v>
                </c:pt>
                <c:pt idx="88">
                  <c:v>8.3118994305993316E-2</c:v>
                </c:pt>
                <c:pt idx="89">
                  <c:v>8.1088496804401097E-2</c:v>
                </c:pt>
                <c:pt idx="90">
                  <c:v>7.914880520073489E-2</c:v>
                </c:pt>
                <c:pt idx="91">
                  <c:v>7.7294091024061401E-2</c:v>
                </c:pt>
                <c:pt idx="92">
                  <c:v>7.5519008829034034E-2</c:v>
                </c:pt>
                <c:pt idx="93">
                  <c:v>7.3818647492914891E-2</c:v>
                </c:pt>
                <c:pt idx="94">
                  <c:v>7.2188487264165477E-2</c:v>
                </c:pt>
                <c:pt idx="95">
                  <c:v>7.0624361787810314E-2</c:v>
                </c:pt>
                <c:pt idx="96">
                  <c:v>6.912242444955137E-2</c:v>
                </c:pt>
                <c:pt idx="97">
                  <c:v>6.7679118477979694E-2</c:v>
                </c:pt>
                <c:pt idx="98">
                  <c:v>6.6291150325715045E-2</c:v>
                </c:pt>
                <c:pt idx="99">
                  <c:v>6.4955465918722755E-2</c:v>
                </c:pt>
                <c:pt idx="100">
                  <c:v>6.3669229420700205E-2</c:v>
                </c:pt>
                <c:pt idx="101">
                  <c:v>6.2429804208134404E-2</c:v>
                </c:pt>
                <c:pt idx="102">
                  <c:v>6.1234735792932676E-2</c:v>
                </c:pt>
                <c:pt idx="103">
                  <c:v>6.0081736464628548E-2</c:v>
                </c:pt>
                <c:pt idx="104">
                  <c:v>5.8968671454105434E-2</c:v>
                </c:pt>
                <c:pt idx="105">
                  <c:v>5.7893546446365629E-2</c:v>
                </c:pt>
                <c:pt idx="106">
                  <c:v>5.6854496291812821E-2</c:v>
                </c:pt>
                <c:pt idx="107">
                  <c:v>5.5849774784365577E-2</c:v>
                </c:pt>
                <c:pt idx="108">
                  <c:v>5.487774539096385E-2</c:v>
                </c:pt>
                <c:pt idx="109">
                  <c:v>5.3936872831054479E-2</c:v>
                </c:pt>
                <c:pt idx="110">
                  <c:v>5.302571541678306E-2</c:v>
                </c:pt>
                <c:pt idx="111">
                  <c:v>5.2142918075153873E-2</c:v>
                </c:pt>
                <c:pt idx="112">
                  <c:v>5.1287205982574448E-2</c:v>
                </c:pt>
                <c:pt idx="113">
                  <c:v>5.045737875018233E-2</c:v>
                </c:pt>
                <c:pt idx="114">
                  <c:v>4.9652305105316347E-2</c:v>
                </c:pt>
                <c:pt idx="115">
                  <c:v>4.8870918020587711E-2</c:v>
                </c:pt>
                <c:pt idx="116">
                  <c:v>4.8112210247348103E-2</c:v>
                </c:pt>
                <c:pt idx="117">
                  <c:v>4.737523021504142E-2</c:v>
                </c:pt>
                <c:pt idx="118">
                  <c:v>4.6659078262052144E-2</c:v>
                </c:pt>
                <c:pt idx="119">
                  <c:v>4.5962903167297876E-2</c:v>
                </c:pt>
                <c:pt idx="120">
                  <c:v>4.5285898955026896E-2</c:v>
                </c:pt>
                <c:pt idx="121">
                  <c:v>4.462730194811497E-2</c:v>
                </c:pt>
                <c:pt idx="122">
                  <c:v>4.3986388047675996E-2</c:v>
                </c:pt>
                <c:pt idx="123">
                  <c:v>4.3362470219025312E-2</c:v>
                </c:pt>
                <c:pt idx="124">
                  <c:v>4.2754896166022703E-2</c:v>
                </c:pt>
                <c:pt idx="125">
                  <c:v>4.2163046177578017E-2</c:v>
                </c:pt>
                <c:pt idx="126">
                  <c:v>4.1586331131682558E-2</c:v>
                </c:pt>
                <c:pt idx="127">
                  <c:v>4.1024190643724472E-2</c:v>
                </c:pt>
                <c:pt idx="128">
                  <c:v>4.0476091347104629E-2</c:v>
                </c:pt>
                <c:pt idx="129">
                  <c:v>3.9941525295288272E-2</c:v>
                </c:pt>
                <c:pt idx="130">
                  <c:v>3.9420008475436079E-2</c:v>
                </c:pt>
                <c:pt idx="131">
                  <c:v>3.8911079424656304E-2</c:v>
                </c:pt>
                <c:pt idx="132">
                  <c:v>3.8414297940733901E-2</c:v>
                </c:pt>
                <c:pt idx="133">
                  <c:v>3.7929243879918494E-2</c:v>
                </c:pt>
                <c:pt idx="134">
                  <c:v>3.7455516035011738E-2</c:v>
                </c:pt>
                <c:pt idx="135">
                  <c:v>3.6992731087584635E-2</c:v>
                </c:pt>
                <c:pt idx="136">
                  <c:v>3.6540522628691674E-2</c:v>
                </c:pt>
                <c:pt idx="137">
                  <c:v>3.6098540242929758E-2</c:v>
                </c:pt>
                <c:pt idx="138">
                  <c:v>3.5666448651128349E-2</c:v>
                </c:pt>
                <c:pt idx="139">
                  <c:v>3.5243926907352709E-2</c:v>
                </c:pt>
                <c:pt idx="140">
                  <c:v>3.4830667646259493E-2</c:v>
                </c:pt>
                <c:pt idx="141">
                  <c:v>3.4426376377172524E-2</c:v>
                </c:pt>
                <c:pt idx="142">
                  <c:v>3.4030770821539158E-2</c:v>
                </c:pt>
                <c:pt idx="143">
                  <c:v>3.3643580290700074E-2</c:v>
                </c:pt>
                <c:pt idx="144">
                  <c:v>3.3264545101147631E-2</c:v>
                </c:pt>
                <c:pt idx="145">
                  <c:v>3.289341602467255E-2</c:v>
                </c:pt>
                <c:pt idx="146">
                  <c:v>3.252995377100254E-2</c:v>
                </c:pt>
                <c:pt idx="147">
                  <c:v>3.2173928500721732E-2</c:v>
                </c:pt>
                <c:pt idx="148">
                  <c:v>3.1825119366429358E-2</c:v>
                </c:pt>
                <c:pt idx="149">
                  <c:v>3.1483314080252636E-2</c:v>
                </c:pt>
                <c:pt idx="150">
                  <c:v>3.1148308505970182E-2</c:v>
                </c:pt>
                <c:pt idx="151">
                  <c:v>3.0819906274132624E-2</c:v>
                </c:pt>
                <c:pt idx="152">
                  <c:v>3.0497918418686199E-2</c:v>
                </c:pt>
                <c:pt idx="153">
                  <c:v>3.0182163033716576E-2</c:v>
                </c:pt>
                <c:pt idx="154">
                  <c:v>2.9872464949027393E-2</c:v>
                </c:pt>
                <c:pt idx="155">
                  <c:v>2.9568655423363829E-2</c:v>
                </c:pt>
                <c:pt idx="156">
                  <c:v>2.9270571854175458E-2</c:v>
                </c:pt>
                <c:pt idx="157">
                  <c:v>2.8978057502889572E-2</c:v>
                </c:pt>
                <c:pt idx="158">
                  <c:v>2.8690961234740579E-2</c:v>
                </c:pt>
                <c:pt idx="159">
                  <c:v>2.8409137272266093E-2</c:v>
                </c:pt>
                <c:pt idx="160">
                  <c:v>2.8132444961642349E-2</c:v>
                </c:pt>
                <c:pt idx="161">
                  <c:v>2.7860748551087854E-2</c:v>
                </c:pt>
                <c:pt idx="162">
                  <c:v>2.7593916980616279E-2</c:v>
                </c:pt>
                <c:pt idx="163">
                  <c:v>2.7331823682469635E-2</c:v>
                </c:pt>
                <c:pt idx="164">
                  <c:v>2.7074346391604238E-2</c:v>
                </c:pt>
                <c:pt idx="165">
                  <c:v>2.682136696564779E-2</c:v>
                </c:pt>
                <c:pt idx="166">
                  <c:v>2.6572771213779298E-2</c:v>
                </c:pt>
                <c:pt idx="167">
                  <c:v>2.6328448734023947E-2</c:v>
                </c:pt>
                <c:pt idx="168">
                  <c:v>2.6088292758484316E-2</c:v>
                </c:pt>
                <c:pt idx="169">
                  <c:v>2.5852200006061993E-2</c:v>
                </c:pt>
                <c:pt idx="170">
                  <c:v>2.5620070542251024E-2</c:v>
                </c:pt>
                <c:pt idx="171">
                  <c:v>2.5391807645612233E-2</c:v>
                </c:pt>
                <c:pt idx="172">
                  <c:v>2.516731768056004E-2</c:v>
                </c:pt>
                <c:pt idx="173">
                  <c:v>2.494650997611857E-2</c:v>
                </c:pt>
                <c:pt idx="174">
                  <c:v>2.4729296710322774E-2</c:v>
                </c:pt>
                <c:pt idx="175">
                  <c:v>2.4515592799962769E-2</c:v>
                </c:pt>
                <c:pt idx="176">
                  <c:v>2.4305315795384693E-2</c:v>
                </c:pt>
                <c:pt idx="177">
                  <c:v>2.4098385780081683E-2</c:v>
                </c:pt>
                <c:pt idx="178">
                  <c:v>2.3894725274822993E-2</c:v>
                </c:pt>
                <c:pt idx="179">
                  <c:v>2.3694259146084085E-2</c:v>
                </c:pt>
                <c:pt idx="180">
                  <c:v>2.3496914518555533E-2</c:v>
                </c:pt>
                <c:pt idx="181">
                  <c:v>2.3302620691520996E-2</c:v>
                </c:pt>
                <c:pt idx="182">
                  <c:v>2.3111309058906133E-2</c:v>
                </c:pt>
                <c:pt idx="183">
                  <c:v>2.2922913032813227E-2</c:v>
                </c:pt>
                <c:pt idx="184">
                  <c:v>2.2737367970365817E-2</c:v>
                </c:pt>
                <c:pt idx="185">
                  <c:v>2.2554611103697744E-2</c:v>
                </c:pt>
                <c:pt idx="186">
                  <c:v>2.2374581472930227E-2</c:v>
                </c:pt>
                <c:pt idx="187">
                  <c:v>2.2197219861991128E-2</c:v>
                </c:pt>
                <c:pt idx="188">
                  <c:v>2.2022468737135325E-2</c:v>
                </c:pt>
                <c:pt idx="189">
                  <c:v>2.1850272188036712E-2</c:v>
                </c:pt>
                <c:pt idx="190">
                  <c:v>2.1680575871326008E-2</c:v>
                </c:pt>
                <c:pt idx="191">
                  <c:v>2.151332695645861E-2</c:v>
                </c:pt>
                <c:pt idx="192">
                  <c:v>2.1348474073800344E-2</c:v>
                </c:pt>
                <c:pt idx="193">
                  <c:v>2.1185967264826366E-2</c:v>
                </c:pt>
                <c:pt idx="194">
                  <c:v>2.1025757934334685E-2</c:v>
                </c:pt>
                <c:pt idx="195">
                  <c:v>2.08677988045789E-2</c:v>
                </c:pt>
                <c:pt idx="196">
                  <c:v>2.071204387123201E-2</c:v>
                </c:pt>
                <c:pt idx="197">
                  <c:v>2.0558448361096927E-2</c:v>
                </c:pt>
                <c:pt idx="198">
                  <c:v>2.0406968691482657E-2</c:v>
                </c:pt>
                <c:pt idx="199">
                  <c:v>2.0257562431171806E-2</c:v>
                </c:pt>
                <c:pt idx="200">
                  <c:v>2.0110188262905917E-2</c:v>
                </c:pt>
                <c:pt idx="201">
                  <c:v>1.9964805947322032E-2</c:v>
                </c:pt>
                <c:pt idx="202">
                  <c:v>1.982137628827375E-2</c:v>
                </c:pt>
                <c:pt idx="203">
                  <c:v>1.9679861099477232E-2</c:v>
                </c:pt>
                <c:pt idx="204">
                  <c:v>1.9540223172422495E-2</c:v>
                </c:pt>
                <c:pt idx="205">
                  <c:v>1.9402426245494667E-2</c:v>
                </c:pt>
                <c:pt idx="206">
                  <c:v>1.9266434974252993E-2</c:v>
                </c:pt>
                <c:pt idx="207">
                  <c:v>1.9132214902816962E-2</c:v>
                </c:pt>
                <c:pt idx="208">
                  <c:v>1.8999732436311999E-2</c:v>
                </c:pt>
                <c:pt idx="209">
                  <c:v>1.8868954814329483E-2</c:v>
                </c:pt>
                <c:pt idx="210">
                  <c:v>1.8739850085358046E-2</c:v>
                </c:pt>
                <c:pt idx="211">
                  <c:v>1.8612387082144376E-2</c:v>
                </c:pt>
                <c:pt idx="212">
                  <c:v>1.8486535397945796E-2</c:v>
                </c:pt>
                <c:pt idx="213">
                  <c:v>1.8362265363635753E-2</c:v>
                </c:pt>
                <c:pt idx="214">
                  <c:v>1.823954802562814E-2</c:v>
                </c:pt>
                <c:pt idx="215">
                  <c:v>1.8118355124585532E-2</c:v>
                </c:pt>
                <c:pt idx="216">
                  <c:v>1.7998659074880369E-2</c:v>
                </c:pt>
                <c:pt idx="217">
                  <c:v>1.7880432944776634E-2</c:v>
                </c:pt>
                <c:pt idx="218">
                  <c:v>1.7763650437304813E-2</c:v>
                </c:pt>
                <c:pt idx="219">
                  <c:v>1.7648285871800132E-2</c:v>
                </c:pt>
                <c:pt idx="220">
                  <c:v>1.7534314166079132E-2</c:v>
                </c:pt>
                <c:pt idx="221">
                  <c:v>1.7421710819227897E-2</c:v>
                </c:pt>
                <c:pt idx="222">
                  <c:v>1.7310451894978353E-2</c:v>
                </c:pt>
                <c:pt idx="223">
                  <c:v>1.7200514005648853E-2</c:v>
                </c:pt>
                <c:pt idx="224">
                  <c:v>1.7091874296627781E-2</c:v>
                </c:pt>
                <c:pt idx="225">
                  <c:v>1.6984510431377615E-2</c:v>
                </c:pt>
                <c:pt idx="226">
                  <c:v>1.6878400576940854E-2</c:v>
                </c:pt>
                <c:pt idx="227">
                  <c:v>1.6773523389926735E-2</c:v>
                </c:pt>
                <c:pt idx="228">
                  <c:v>1.6669858002961852E-2</c:v>
                </c:pt>
                <c:pt idx="229">
                  <c:v>1.6567384011585713E-2</c:v>
                </c:pt>
                <c:pt idx="230">
                  <c:v>1.6466081461574945E-2</c:v>
                </c:pt>
                <c:pt idx="231">
                  <c:v>1.6365930836679962E-2</c:v>
                </c:pt>
                <c:pt idx="232">
                  <c:v>1.6266913046758036E-2</c:v>
                </c:pt>
                <c:pt idx="233">
                  <c:v>1.6169009416288925E-2</c:v>
                </c:pt>
                <c:pt idx="234">
                  <c:v>1.607220167325743E-2</c:v>
                </c:pt>
                <c:pt idx="235">
                  <c:v>1.597647193839084E-2</c:v>
                </c:pt>
                <c:pt idx="236">
                  <c:v>1.5881802714736964E-2</c:v>
                </c:pt>
                <c:pt idx="237">
                  <c:v>1.578817687757075E-2</c:v>
                </c:pt>
                <c:pt idx="238">
                  <c:v>1.5695577664617728E-2</c:v>
                </c:pt>
                <c:pt idx="239">
                  <c:v>1.560398866658241E-2</c:v>
                </c:pt>
                <c:pt idx="240">
                  <c:v>1.5513393817970626E-2</c:v>
                </c:pt>
                <c:pt idx="241">
                  <c:v>1.542377738819572E-2</c:v>
                </c:pt>
                <c:pt idx="242">
                  <c:v>1.5335123972957661E-2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5F-494A-8B1B-5759E80529C3}"/>
            </c:ext>
          </c:extLst>
        </c:ser>
        <c:ser>
          <c:idx val="6"/>
          <c:order val="4"/>
          <c:tx>
            <c:v>lijn x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chemeClr val="tx1">
                    <a:lumMod val="50000"/>
                    <a:lumOff val="50000"/>
                  </a:schemeClr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515F-494A-8B1B-5759E80529C3}"/>
              </c:ext>
            </c:extLst>
          </c:dPt>
          <c:xVal>
            <c:numRef>
              <c:f>('Pnorm-s1'!$D$11,'Pnorm-s1'!$D$11)</c:f>
              <c:numCache>
                <c:formatCode>_-* #,##0_-;\-* #,##0_-;_-* "-"??_-;_-@_-</c:formatCode>
                <c:ptCount val="2"/>
                <c:pt idx="0">
                  <c:v>5500</c:v>
                </c:pt>
                <c:pt idx="1">
                  <c:v>5500</c:v>
                </c:pt>
              </c:numCache>
            </c:numRef>
          </c:xVal>
          <c:yVal>
            <c:numRef>
              <c:f>('Pnorm-s1'!$I$11,'Pnorm-s1'!$G$9)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0.2509262436196687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5F-494A-8B1B-5759E80529C3}"/>
            </c:ext>
          </c:extLst>
        </c:ser>
        <c:ser>
          <c:idx val="4"/>
          <c:order val="5"/>
          <c:tx>
            <c:v>Lijn y-industrie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066620862399704E-2"/>
                  <c:y val="-2.4470755427199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5F-494A-8B1B-5759E80529C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5F-494A-8B1B-5759E80529C3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('Pnorm-s1'!$I$11,'Pnorm-s1'!$D$11)</c:f>
              <c:numCache>
                <c:formatCode>_-* #,##0_-;\-* #,##0_-;_-* "-"??_-;_-@_-</c:formatCode>
                <c:ptCount val="2"/>
                <c:pt idx="0" formatCode="General">
                  <c:v>0</c:v>
                </c:pt>
                <c:pt idx="1">
                  <c:v>5500</c:v>
                </c:pt>
              </c:numCache>
            </c:numRef>
          </c:xVal>
          <c:yVal>
            <c:numRef>
              <c:f>('Pnorm-s1'!$G$9,'Pnorm-s1'!$G$9)</c:f>
              <c:numCache>
                <c:formatCode>0.000</c:formatCode>
                <c:ptCount val="2"/>
                <c:pt idx="0">
                  <c:v>0.2509262436196687</c:v>
                </c:pt>
                <c:pt idx="1">
                  <c:v>0.2509262436196687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15F-494A-8B1B-5759E80529C3}"/>
            </c:ext>
          </c:extLst>
        </c:ser>
        <c:ser>
          <c:idx val="7"/>
          <c:order val="6"/>
          <c:tx>
            <c:v>Lijn y overige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4074378077441252E-2"/>
                  <c:y val="1.973448018322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5F-494A-8B1B-5759E80529C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5F-494A-8B1B-5759E80529C3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('Pnorm-s1'!$I$11,'Pnorm-s1'!$D$11)</c:f>
              <c:numCache>
                <c:formatCode>_-* #,##0_-;\-* #,##0_-;_-* "-"??_-;_-@_-</c:formatCode>
                <c:ptCount val="2"/>
                <c:pt idx="0" formatCode="General">
                  <c:v>0</c:v>
                </c:pt>
                <c:pt idx="1">
                  <c:v>5500</c:v>
                </c:pt>
              </c:numCache>
            </c:numRef>
          </c:xVal>
          <c:yVal>
            <c:numRef>
              <c:f>('Pnorm-s1'!$I$9,'Pnorm-s1'!$I$9)</c:f>
              <c:numCache>
                <c:formatCode>0.000</c:formatCode>
                <c:ptCount val="2"/>
                <c:pt idx="0">
                  <c:v>8.7471999318741764E-2</c:v>
                </c:pt>
                <c:pt idx="1">
                  <c:v>8.7471999318741764E-2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15F-494A-8B1B-5759E80529C3}"/>
            </c:ext>
          </c:extLst>
        </c:ser>
        <c:ser>
          <c:idx val="8"/>
          <c:order val="7"/>
          <c:tx>
            <c:v>lijn y punt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5F-494A-8B1B-5759E80529C3}"/>
                </c:ext>
              </c:extLst>
            </c:dLbl>
            <c:dLbl>
              <c:idx val="1"/>
              <c:layout>
                <c:manualLayout>
                  <c:x val="-0.11422287575498846"/>
                  <c:y val="-2.13270142180095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nl-N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5F-494A-8B1B-5759E80529C3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('Pnorm-s1'!$I$11,'Pnorm-s1'!$D$11)</c:f>
              <c:numCache>
                <c:formatCode>_-* #,##0_-;\-* #,##0_-;_-* "-"??_-;_-@_-</c:formatCode>
                <c:ptCount val="2"/>
                <c:pt idx="0" formatCode="General">
                  <c:v>0</c:v>
                </c:pt>
                <c:pt idx="1">
                  <c:v>5500</c:v>
                </c:pt>
              </c:numCache>
            </c:numRef>
          </c:xVal>
          <c:yVal>
            <c:numRef>
              <c:f>('Pnorm-s1'!$D$12,'Pnorm-s1'!$D$12)</c:f>
              <c:numCache>
                <c:formatCode>0.000</c:formatCode>
                <c:ptCount val="2"/>
                <c:pt idx="0">
                  <c:v>0.23606676686503897</c:v>
                </c:pt>
                <c:pt idx="1">
                  <c:v>0.23606676686503897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15F-494A-8B1B-5759E80529C3}"/>
            </c:ext>
          </c:extLst>
        </c:ser>
        <c:ser>
          <c:idx val="5"/>
          <c:order val="8"/>
          <c:tx>
            <c:v>punt samengesteld</c:v>
          </c:tx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'Pnorm-s1'!$D$11</c:f>
              <c:numCache>
                <c:formatCode>_-* #,##0_-;\-* #,##0_-;_-* "-"??_-;_-@_-</c:formatCode>
                <c:ptCount val="1"/>
                <c:pt idx="0">
                  <c:v>5500</c:v>
                </c:pt>
              </c:numCache>
            </c:numRef>
          </c:xVal>
          <c:yVal>
            <c:numRef>
              <c:f>'Pnorm-s1'!$D$12</c:f>
              <c:numCache>
                <c:formatCode>0.000</c:formatCode>
                <c:ptCount val="1"/>
                <c:pt idx="0">
                  <c:v>0.23606676686503897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515F-494A-8B1B-5759E80529C3}"/>
            </c:ext>
          </c:extLst>
        </c:ser>
        <c:ser>
          <c:idx val="10"/>
          <c:order val="9"/>
          <c:tx>
            <c:v>punt industrie</c:v>
          </c:tx>
          <c:marker>
            <c:symbol val="none"/>
          </c:marker>
          <c:xVal>
            <c:numLit>
              <c:formatCode>General</c:formatCode>
              <c:ptCount val="1"/>
              <c:pt idx="0">
                <c:v>0.15</c:v>
              </c:pt>
            </c:numLit>
          </c:xVal>
          <c:yVal>
            <c:numLit>
              <c:formatCode>General</c:formatCode>
              <c:ptCount val="1"/>
              <c:pt idx="0">
                <c:v>22000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1-515F-494A-8B1B-5759E80529C3}"/>
            </c:ext>
          </c:extLst>
        </c:ser>
        <c:ser>
          <c:idx val="9"/>
          <c:order val="10"/>
          <c:tx>
            <c:v>lijn punt x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('Pnorm-s1'!$D$11,'Pnorm-s1'!$D$11)</c:f>
              <c:numCache>
                <c:formatCode>_-* #,##0_-;\-* #,##0_-;_-* "-"??_-;_-@_-</c:formatCode>
                <c:ptCount val="2"/>
                <c:pt idx="0">
                  <c:v>5500</c:v>
                </c:pt>
                <c:pt idx="1">
                  <c:v>5500</c:v>
                </c:pt>
              </c:numCache>
            </c:numRef>
          </c:xVal>
          <c:yVal>
            <c:numRef>
              <c:f>('Pnorm-s1'!$I$11,'Pnorm-s1'!$D$12)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0.23606676686503897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15F-494A-8B1B-5759E805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714392"/>
        <c:axId val="466714784"/>
      </c:scatterChart>
      <c:valAx>
        <c:axId val="466714392"/>
        <c:scaling>
          <c:orientation val="minMax"/>
          <c:max val="300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Gebruiksoppervlakte NEN 6079-compartiment, A [m2]</a:t>
                </a:r>
              </a:p>
            </c:rich>
          </c:tx>
          <c:layout>
            <c:manualLayout>
              <c:xMode val="edge"/>
              <c:yMode val="edge"/>
              <c:x val="0.26981706352970936"/>
              <c:y val="0.931604532845716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466714784"/>
        <c:crosses val="autoZero"/>
        <c:crossBetween val="midCat"/>
        <c:majorUnit val="5000"/>
      </c:valAx>
      <c:valAx>
        <c:axId val="466714784"/>
        <c:scaling>
          <c:orientation val="minMax"/>
          <c:max val="0.4005000000000000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4667143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5092334693103121"/>
          <c:y val="8.4067619509646599E-2"/>
          <c:w val="0.43565885589602504"/>
          <c:h val="0.28961301638243087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22" fmlaLink="Pnorm!$C$51" fmlaRange="Pnorm!$D$51:$D$52" noThreeD="1" sel="1" val="0"/>
</file>

<file path=xl/ctrlProps/ctrlProp2.xml><?xml version="1.0" encoding="utf-8"?>
<formControlPr xmlns="http://schemas.microsoft.com/office/spreadsheetml/2009/9/main" objectType="Drop" dropLines="2" dropStyle="combo" dx="22" fmlaLink="Pnorm!$C$53" fmlaRange="Pnorm!$D$53:$D$5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219075</xdr:rowOff>
        </xdr:from>
        <xdr:to>
          <xdr:col>5</xdr:col>
          <xdr:colOff>47625</xdr:colOff>
          <xdr:row>6</xdr:row>
          <xdr:rowOff>0</xdr:rowOff>
        </xdr:to>
        <xdr:sp macro="" textlink="">
          <xdr:nvSpPr>
            <xdr:cNvPr id="2049" name="Drop Down 102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5</xdr:col>
          <xdr:colOff>47625</xdr:colOff>
          <xdr:row>6</xdr:row>
          <xdr:rowOff>209550</xdr:rowOff>
        </xdr:to>
        <xdr:sp macro="" textlink="">
          <xdr:nvSpPr>
            <xdr:cNvPr id="2092" name="Drop Down 106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85725</xdr:rowOff>
    </xdr:from>
    <xdr:to>
      <xdr:col>7</xdr:col>
      <xdr:colOff>400050</xdr:colOff>
      <xdr:row>27</xdr:row>
      <xdr:rowOff>161925</xdr:rowOff>
    </xdr:to>
    <xdr:graphicFrame macro="">
      <xdr:nvGraphicFramePr>
        <xdr:cNvPr id="2498" name="Grafiek 33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0.01177</cdr:x>
      <cdr:y>0.15061</cdr:y>
    </cdr:from>
    <cdr:to>
      <cdr:x>0.04673</cdr:x>
      <cdr:y>0.83258</cdr:y>
    </cdr:to>
    <cdr:sp macro="" textlink="">
      <cdr:nvSpPr>
        <cdr:cNvPr id="13168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82" y="598343"/>
          <a:ext cx="218232" cy="2709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+mn-lt"/>
              <a:cs typeface="Arial"/>
            </a:rPr>
            <a:t>Normatieve overschrijdingskans,  </a:t>
          </a:r>
          <a:r>
            <a:rPr lang="nl-NL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P</a:t>
          </a:r>
          <a:r>
            <a:rPr lang="nl-NL" sz="900" b="0" i="0" u="none" strike="noStrike" baseline="-25000">
              <a:solidFill>
                <a:srgbClr val="000000"/>
              </a:solidFill>
              <a:latin typeface="+mn-lt"/>
              <a:cs typeface="Arial"/>
            </a:rPr>
            <a:t>norm</a:t>
          </a:r>
          <a:r>
            <a:rPr lang="nl-NL" sz="900" b="0" i="0" u="none" strike="noStrike" baseline="0">
              <a:solidFill>
                <a:srgbClr val="000000"/>
              </a:solidFill>
              <a:latin typeface="+mn-lt"/>
              <a:cs typeface="Arial"/>
            </a:rPr>
            <a:t> (</a:t>
          </a:r>
          <a:r>
            <a:rPr lang="nl-NL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A</a:t>
          </a:r>
          <a:r>
            <a:rPr lang="nl-NL" sz="900" b="0" i="0" u="none" strike="noStrike" baseline="0">
              <a:solidFill>
                <a:srgbClr val="000000"/>
              </a:solidFill>
              <a:latin typeface="+mn-lt"/>
              <a:cs typeface="Arial"/>
            </a:rPr>
            <a:t>) [-]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476251</xdr:colOff>
      <xdr:row>7</xdr:row>
      <xdr:rowOff>199160</xdr:rowOff>
    </xdr:from>
    <xdr:to>
      <xdr:col>6</xdr:col>
      <xdr:colOff>164523</xdr:colOff>
      <xdr:row>9</xdr:row>
      <xdr:rowOff>25978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64728" y="1212274"/>
          <a:ext cx="294409" cy="259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×</a:t>
          </a:r>
        </a:p>
      </xdr:txBody>
    </xdr:sp>
    <xdr:clientData/>
  </xdr:twoCellAnchor>
  <xdr:twoCellAnchor>
    <xdr:from>
      <xdr:col>7</xdr:col>
      <xdr:colOff>519547</xdr:colOff>
      <xdr:row>7</xdr:row>
      <xdr:rowOff>199160</xdr:rowOff>
    </xdr:from>
    <xdr:to>
      <xdr:col>8</xdr:col>
      <xdr:colOff>207819</xdr:colOff>
      <xdr:row>9</xdr:row>
      <xdr:rowOff>25978</xdr:rowOff>
    </xdr:to>
    <xdr:sp macro="" textlink="">
      <xdr:nvSpPr>
        <xdr:cNvPr id="9" name="Tekstva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468342" y="1212274"/>
          <a:ext cx="346363" cy="259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×</a:t>
          </a:r>
        </a:p>
      </xdr:txBody>
    </xdr:sp>
    <xdr:clientData/>
  </xdr:twoCellAnchor>
  <xdr:twoCellAnchor>
    <xdr:from>
      <xdr:col>6</xdr:col>
      <xdr:colOff>415636</xdr:colOff>
      <xdr:row>7</xdr:row>
      <xdr:rowOff>199160</xdr:rowOff>
    </xdr:from>
    <xdr:to>
      <xdr:col>7</xdr:col>
      <xdr:colOff>155864</xdr:colOff>
      <xdr:row>9</xdr:row>
      <xdr:rowOff>25978</xdr:rowOff>
    </xdr:to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810250" y="1212274"/>
          <a:ext cx="294409" cy="259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+</a:t>
          </a:r>
        </a:p>
      </xdr:txBody>
    </xdr:sp>
    <xdr:clientData/>
  </xdr:twoCellAnchor>
  <xdr:twoCellAnchor>
    <xdr:from>
      <xdr:col>5</xdr:col>
      <xdr:colOff>114300</xdr:colOff>
      <xdr:row>8</xdr:row>
      <xdr:rowOff>200025</xdr:rowOff>
    </xdr:from>
    <xdr:to>
      <xdr:col>8</xdr:col>
      <xdr:colOff>542925</xdr:colOff>
      <xdr:row>8</xdr:row>
      <xdr:rowOff>200025</xdr:rowOff>
    </xdr:to>
    <xdr:cxnSp macro="">
      <xdr:nvCxnSpPr>
        <xdr:cNvPr id="161866" name="Rechte verbindingslijn 6">
          <a:extLst>
            <a:ext uri="{FF2B5EF4-FFF2-40B4-BE49-F238E27FC236}">
              <a16:creationId xmlns:a16="http://schemas.microsoft.com/office/drawing/2014/main" id="{00000000-0008-0000-0100-00004A780200}"/>
            </a:ext>
          </a:extLst>
        </xdr:cNvPr>
        <xdr:cNvCxnSpPr>
          <a:cxnSpLocks noChangeShapeType="1"/>
        </xdr:cNvCxnSpPr>
      </xdr:nvCxnSpPr>
      <xdr:spPr bwMode="auto">
        <a:xfrm>
          <a:off x="4286250" y="1428750"/>
          <a:ext cx="22479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57150</xdr:colOff>
      <xdr:row>7</xdr:row>
      <xdr:rowOff>0</xdr:rowOff>
    </xdr:from>
    <xdr:to>
      <xdr:col>9</xdr:col>
      <xdr:colOff>28575</xdr:colOff>
      <xdr:row>10</xdr:row>
      <xdr:rowOff>19050</xdr:rowOff>
    </xdr:to>
    <xdr:sp macro="" textlink="">
      <xdr:nvSpPr>
        <xdr:cNvPr id="161867" name="Rechthoek 7">
          <a:extLst>
            <a:ext uri="{FF2B5EF4-FFF2-40B4-BE49-F238E27FC236}">
              <a16:creationId xmlns:a16="http://schemas.microsoft.com/office/drawing/2014/main" id="{00000000-0008-0000-0100-00004B780200}"/>
            </a:ext>
          </a:extLst>
        </xdr:cNvPr>
        <xdr:cNvSpPr>
          <a:spLocks noChangeArrowheads="1"/>
        </xdr:cNvSpPr>
      </xdr:nvSpPr>
      <xdr:spPr bwMode="auto">
        <a:xfrm>
          <a:off x="4229100" y="1009650"/>
          <a:ext cx="2438400" cy="676275"/>
        </a:xfrm>
        <a:prstGeom prst="rect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12</xdr:row>
      <xdr:rowOff>0</xdr:rowOff>
    </xdr:from>
    <xdr:to>
      <xdr:col>9</xdr:col>
      <xdr:colOff>95250</xdr:colOff>
      <xdr:row>30</xdr:row>
      <xdr:rowOff>66675</xdr:rowOff>
    </xdr:to>
    <xdr:graphicFrame macro="">
      <xdr:nvGraphicFramePr>
        <xdr:cNvPr id="161868" name="Grafiek 33">
          <a:extLst>
            <a:ext uri="{FF2B5EF4-FFF2-40B4-BE49-F238E27FC236}">
              <a16:creationId xmlns:a16="http://schemas.microsoft.com/office/drawing/2014/main" id="{00000000-0008-0000-0100-00004C7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381001</xdr:colOff>
      <xdr:row>19</xdr:row>
      <xdr:rowOff>9525</xdr:rowOff>
    </xdr:from>
    <xdr:to>
      <xdr:col>8</xdr:col>
      <xdr:colOff>285750</xdr:colOff>
      <xdr:row>20</xdr:row>
      <xdr:rowOff>114300</xdr:rowOff>
    </xdr:to>
    <xdr:sp macro="" textlink="$H$11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3238501" y="3867150"/>
          <a:ext cx="3038474" cy="323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r"/>
          <a:fld id="{C0F71822-7378-4A17-A629-1673CC307322}" type="TxLink">
            <a:rPr lang="en-US" sz="1000" b="0" i="0" u="none" strike="noStrike">
              <a:solidFill>
                <a:srgbClr val="000000"/>
              </a:solidFill>
              <a:latin typeface="+mn-lt"/>
              <a:cs typeface="Arial"/>
            </a:rPr>
            <a:pPr algn="r"/>
            <a:t>Pnorm = (5000 x 0,251 + 500 x 0,087) ÷ 5500 = 0,236</a:t>
          </a:fld>
          <a:endParaRPr lang="nl-NL" sz="1000">
            <a:latin typeface="+mn-lt"/>
          </a:endParaRPr>
        </a:p>
      </xdr:txBody>
    </xdr:sp>
    <xdr:clientData/>
  </xdr:twoCellAnchor>
  <xdr:twoCellAnchor editAs="oneCell">
    <xdr:from>
      <xdr:col>0</xdr:col>
      <xdr:colOff>110490</xdr:colOff>
      <xdr:row>0</xdr:row>
      <xdr:rowOff>89535</xdr:rowOff>
    </xdr:from>
    <xdr:to>
      <xdr:col>10</xdr:col>
      <xdr:colOff>4675</xdr:colOff>
      <xdr:row>6</xdr:row>
      <xdr:rowOff>186690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" y="89535"/>
          <a:ext cx="6675985" cy="1613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26670</xdr:rowOff>
    </xdr:from>
    <xdr:to>
      <xdr:col>3</xdr:col>
      <xdr:colOff>590156</xdr:colOff>
      <xdr:row>4</xdr:row>
      <xdr:rowOff>472440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289560" y="125730"/>
          <a:ext cx="3173336" cy="113157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2000" b="1">
              <a:solidFill>
                <a:schemeClr val="bg1"/>
              </a:solidFill>
              <a:latin typeface="+mn-lt"/>
            </a:rPr>
            <a:t>NEN 6079:2016+C1/A1:2018</a:t>
          </a:r>
        </a:p>
        <a:p>
          <a:pPr algn="l"/>
          <a:r>
            <a:rPr lang="nl-NL" sz="2000" b="1">
              <a:solidFill>
                <a:schemeClr val="bg1"/>
              </a:solidFill>
              <a:latin typeface="+mn-lt"/>
            </a:rPr>
            <a:t>Bepaling samengestelde normkans, </a:t>
          </a:r>
          <a:r>
            <a:rPr lang="nl-NL" sz="2000" b="1" i="1">
              <a:solidFill>
                <a:schemeClr val="bg1"/>
              </a:solidFill>
              <a:latin typeface="+mn-lt"/>
            </a:rPr>
            <a:t>P</a:t>
          </a:r>
          <a:r>
            <a:rPr lang="nl-NL" sz="2000" b="1" i="0" baseline="-25000">
              <a:solidFill>
                <a:schemeClr val="bg1"/>
              </a:solidFill>
              <a:latin typeface="+mn-lt"/>
            </a:rPr>
            <a:t>norm</a:t>
          </a:r>
          <a:endParaRPr lang="nl-NL" sz="2000" baseline="-250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2</xdr:col>
      <xdr:colOff>274320</xdr:colOff>
      <xdr:row>30</xdr:row>
      <xdr:rowOff>83820</xdr:rowOff>
    </xdr:from>
    <xdr:to>
      <xdr:col>8</xdr:col>
      <xdr:colOff>195349</xdr:colOff>
      <xdr:row>31</xdr:row>
      <xdr:rowOff>166159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63880" y="6918960"/>
          <a:ext cx="5681749" cy="24235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1100" b="1">
              <a:latin typeface="Corbel" panose="020B0503020204020204" pitchFamily="34" charset="0"/>
            </a:rPr>
            <a:t>cbra </a:t>
          </a:r>
          <a:r>
            <a:rPr lang="nl-NL" sz="1100" b="0">
              <a:latin typeface="Corbel" panose="020B0503020204020204" pitchFamily="34" charset="0"/>
            </a:rPr>
            <a:t>bv</a:t>
          </a:r>
          <a:r>
            <a:rPr lang="nl-NL" sz="1100">
              <a:latin typeface="Corbel" panose="020B0503020204020204" pitchFamily="34" charset="0"/>
            </a:rPr>
            <a:t> </a:t>
          </a:r>
          <a:r>
            <a:rPr lang="nl-NL" sz="110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Smidsstraat 5, 8601 WB Sneek </a:t>
          </a:r>
          <a:r>
            <a:rPr lang="nl-NL" sz="1100" baseline="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Baanstraat 17, 3111 KM Schiedam </a:t>
          </a:r>
          <a:r>
            <a:rPr lang="nl-NL" sz="1100" baseline="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info@cbra.nl </a:t>
          </a:r>
          <a:r>
            <a:rPr lang="nl-NL" sz="1100" baseline="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cbra.nl</a:t>
          </a:r>
          <a:endParaRPr lang="nl-NL" sz="1100">
            <a:latin typeface="Corbel" panose="020B0503020204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0.01177</cdr:x>
      <cdr:y>0.15061</cdr:y>
    </cdr:from>
    <cdr:to>
      <cdr:x>0.04673</cdr:x>
      <cdr:y>0.83258</cdr:y>
    </cdr:to>
    <cdr:sp macro="" textlink="">
      <cdr:nvSpPr>
        <cdr:cNvPr id="13168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82" y="598343"/>
          <a:ext cx="218232" cy="2709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l-NL" sz="90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Normatieve overschrijdingskans,  </a:t>
          </a:r>
          <a:r>
            <a:rPr lang="nl-NL" sz="900" b="0" i="1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P</a:t>
          </a:r>
          <a:r>
            <a:rPr lang="nl-NL" sz="900" b="0" i="0" u="none" strike="noStrike" baseline="-25000">
              <a:solidFill>
                <a:sysClr val="windowText" lastClr="000000"/>
              </a:solidFill>
              <a:latin typeface="+mn-lt"/>
              <a:cs typeface="Arial"/>
            </a:rPr>
            <a:t>norm</a:t>
          </a:r>
          <a:r>
            <a:rPr lang="nl-NL" sz="90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 (</a:t>
          </a:r>
          <a:r>
            <a:rPr lang="nl-NL" sz="900" b="0" i="1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A</a:t>
          </a:r>
          <a:r>
            <a:rPr lang="nl-NL" sz="90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) [-]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udStation/4.%20Kennisbank%20(actief)/6.%20Rekensheets/NEN%206079/NEN%206079%20Rekentool-DG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mcurve"/>
      <sheetName val="NEN 6079 (verbergen) (2)"/>
      <sheetName val="Fos(A)"/>
      <sheetName val="P1"/>
      <sheetName val="P2"/>
      <sheetName val="P3"/>
      <sheetName val="P4"/>
      <sheetName val="P3xP4"/>
      <sheetName val="Naburige"/>
      <sheetName val="Naburige (2)"/>
      <sheetName val="Functions (verbergen)"/>
      <sheetName val="Straling (verbergen)"/>
      <sheetName val="Verstekwaarden"/>
      <sheetName val="Nog te doen"/>
      <sheetName val="Formules (verborgen)"/>
      <sheetName val="range (verbergen)"/>
      <sheetName val="NEN 6079 (verbergen)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K12">
            <v>20</v>
          </cell>
        </row>
        <row r="13">
          <cell r="K13">
            <v>30</v>
          </cell>
        </row>
      </sheetData>
      <sheetData sheetId="7"/>
      <sheetData sheetId="8"/>
      <sheetData sheetId="9"/>
      <sheetData sheetId="10"/>
      <sheetData sheetId="11"/>
      <sheetData sheetId="12">
        <row r="17">
          <cell r="C17">
            <v>1233</v>
          </cell>
        </row>
      </sheetData>
      <sheetData sheetId="13"/>
      <sheetData sheetId="14"/>
      <sheetData sheetId="15">
        <row r="14">
          <cell r="B14">
            <v>45</v>
          </cell>
        </row>
      </sheetData>
      <sheetData sheetId="16">
        <row r="17">
          <cell r="B17" t="e">
            <v>#NAME?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L308"/>
  <sheetViews>
    <sheetView view="pageBreakPreview" zoomScale="90" zoomScaleNormal="110" zoomScaleSheetLayoutView="90" workbookViewId="0">
      <selection activeCell="E35" sqref="E35"/>
    </sheetView>
  </sheetViews>
  <sheetFormatPr defaultColWidth="9.140625" defaultRowHeight="17.25" customHeight="1" x14ac:dyDescent="0.2"/>
  <cols>
    <col min="1" max="1" width="1.7109375" style="3" customWidth="1"/>
    <col min="2" max="2" width="3.28515625" style="3" customWidth="1"/>
    <col min="3" max="3" width="44.42578125" style="3" customWidth="1"/>
    <col min="4" max="4" width="18.7109375" style="3" customWidth="1"/>
    <col min="5" max="5" width="6.7109375" style="3" customWidth="1"/>
    <col min="6" max="7" width="9.140625" style="3"/>
    <col min="8" max="8" width="9.28515625" style="3" customWidth="1"/>
    <col min="9" max="16384" width="9.140625" style="3"/>
  </cols>
  <sheetData>
    <row r="1" spans="2:8" ht="3.75" customHeight="1" x14ac:dyDescent="0.2"/>
    <row r="2" spans="2:8" ht="41.25" customHeight="1" x14ac:dyDescent="0.4">
      <c r="B2" s="6"/>
      <c r="C2" s="7" t="s">
        <v>22</v>
      </c>
      <c r="D2" s="8"/>
      <c r="E2" s="8"/>
      <c r="F2" s="8"/>
      <c r="G2" s="9"/>
      <c r="H2" s="10"/>
    </row>
    <row r="3" spans="2:8" ht="17.25" customHeight="1" x14ac:dyDescent="0.35">
      <c r="B3" s="11"/>
      <c r="C3" s="5" t="s">
        <v>19</v>
      </c>
      <c r="D3" s="12"/>
      <c r="E3" s="12"/>
      <c r="F3" s="12"/>
      <c r="G3" s="12"/>
      <c r="H3" s="13"/>
    </row>
    <row r="4" spans="2:8" ht="17.25" customHeight="1" x14ac:dyDescent="0.2">
      <c r="B4" s="11"/>
      <c r="C4" s="12"/>
      <c r="D4" s="12"/>
      <c r="E4" s="12"/>
      <c r="F4" s="12"/>
      <c r="G4" s="12"/>
      <c r="H4" s="13"/>
    </row>
    <row r="5" spans="2:8" ht="17.25" customHeight="1" x14ac:dyDescent="0.2">
      <c r="B5" s="11"/>
      <c r="C5" s="14" t="s">
        <v>23</v>
      </c>
      <c r="D5" s="28">
        <v>5310</v>
      </c>
      <c r="E5" s="15" t="s">
        <v>6</v>
      </c>
      <c r="F5" s="14"/>
      <c r="G5" s="14"/>
      <c r="H5" s="13"/>
    </row>
    <row r="6" spans="2:8" ht="17.25" customHeight="1" x14ac:dyDescent="0.2">
      <c r="B6" s="11"/>
      <c r="C6" s="14" t="s">
        <v>4</v>
      </c>
      <c r="D6" s="16"/>
      <c r="E6" s="15"/>
      <c r="F6" s="60"/>
      <c r="G6" s="60"/>
      <c r="H6" s="13"/>
    </row>
    <row r="7" spans="2:8" ht="17.25" customHeight="1" x14ac:dyDescent="0.2">
      <c r="B7" s="11"/>
      <c r="C7" s="14" t="s">
        <v>7</v>
      </c>
      <c r="D7" s="16"/>
      <c r="E7" s="14"/>
      <c r="F7" s="60"/>
      <c r="G7" s="60"/>
      <c r="H7" s="13"/>
    </row>
    <row r="8" spans="2:8" ht="17.25" customHeight="1" x14ac:dyDescent="0.2">
      <c r="B8" s="11"/>
      <c r="C8" s="14"/>
      <c r="D8" s="16"/>
      <c r="E8" s="14"/>
      <c r="F8" s="14"/>
      <c r="G8" s="14"/>
      <c r="H8" s="13"/>
    </row>
    <row r="9" spans="2:8" ht="17.25" customHeight="1" x14ac:dyDescent="0.25">
      <c r="B9" s="11"/>
      <c r="C9" s="14" t="s">
        <v>21</v>
      </c>
      <c r="D9" s="34">
        <f>Pnorm!H64</f>
        <v>0.26127898418156031</v>
      </c>
      <c r="E9" s="32" t="s">
        <v>1</v>
      </c>
      <c r="F9" s="14"/>
      <c r="G9" s="14"/>
      <c r="H9" s="13"/>
    </row>
    <row r="10" spans="2:8" ht="17.25" customHeight="1" x14ac:dyDescent="0.2">
      <c r="B10" s="11"/>
      <c r="C10" s="14"/>
      <c r="D10" s="25"/>
      <c r="E10" s="17"/>
      <c r="F10" s="14"/>
      <c r="G10" s="14"/>
      <c r="H10" s="13"/>
    </row>
    <row r="11" spans="2:8" ht="17.25" customHeight="1" x14ac:dyDescent="0.2">
      <c r="B11" s="11"/>
      <c r="C11" s="14"/>
      <c r="D11" s="25"/>
      <c r="E11" s="17"/>
      <c r="F11" s="14"/>
      <c r="G11" s="14"/>
      <c r="H11" s="13"/>
    </row>
    <row r="12" spans="2:8" ht="17.25" customHeight="1" x14ac:dyDescent="0.2">
      <c r="B12" s="11"/>
      <c r="C12" s="14"/>
      <c r="D12" s="18"/>
      <c r="E12" s="17"/>
      <c r="F12" s="14"/>
      <c r="G12" s="14"/>
      <c r="H12" s="13"/>
    </row>
    <row r="13" spans="2:8" ht="17.25" customHeight="1" x14ac:dyDescent="0.2">
      <c r="B13" s="11"/>
      <c r="C13" s="14"/>
      <c r="D13" s="14"/>
      <c r="E13" s="14"/>
      <c r="F13" s="14"/>
      <c r="G13" s="14"/>
      <c r="H13" s="13"/>
    </row>
    <row r="14" spans="2:8" ht="17.25" customHeight="1" x14ac:dyDescent="0.2">
      <c r="B14" s="11"/>
      <c r="C14" s="12"/>
      <c r="D14" s="12"/>
      <c r="E14" s="12"/>
      <c r="F14" s="12"/>
      <c r="G14" s="12"/>
      <c r="H14" s="13"/>
    </row>
    <row r="15" spans="2:8" ht="17.25" customHeight="1" x14ac:dyDescent="0.2">
      <c r="B15" s="11"/>
      <c r="C15" s="12"/>
      <c r="D15" s="12"/>
      <c r="E15" s="12"/>
      <c r="F15" s="12"/>
      <c r="G15" s="12"/>
      <c r="H15" s="13"/>
    </row>
    <row r="16" spans="2:8" ht="17.25" customHeight="1" x14ac:dyDescent="0.2">
      <c r="B16" s="11"/>
      <c r="C16" s="12"/>
      <c r="D16" s="12"/>
      <c r="E16" s="12"/>
      <c r="F16" s="12"/>
      <c r="G16" s="12"/>
      <c r="H16" s="19"/>
    </row>
    <row r="17" spans="2:8" ht="17.25" customHeight="1" x14ac:dyDescent="0.2">
      <c r="B17" s="11"/>
      <c r="C17" s="12"/>
      <c r="D17" s="12"/>
      <c r="E17" s="12"/>
      <c r="F17" s="12"/>
      <c r="G17" s="12"/>
      <c r="H17" s="13"/>
    </row>
    <row r="18" spans="2:8" ht="17.25" customHeight="1" x14ac:dyDescent="0.2">
      <c r="B18" s="11"/>
      <c r="C18" s="12"/>
      <c r="D18" s="12"/>
      <c r="E18" s="12"/>
      <c r="F18" s="12"/>
      <c r="G18" s="12"/>
      <c r="H18" s="13"/>
    </row>
    <row r="19" spans="2:8" ht="17.25" customHeight="1" x14ac:dyDescent="0.2">
      <c r="B19" s="11"/>
      <c r="C19" s="12"/>
      <c r="D19" s="12"/>
      <c r="E19" s="12"/>
      <c r="F19" s="12"/>
      <c r="G19" s="12"/>
      <c r="H19" s="13"/>
    </row>
    <row r="20" spans="2:8" ht="17.25" customHeight="1" x14ac:dyDescent="0.2">
      <c r="B20" s="11"/>
      <c r="C20" s="12"/>
      <c r="D20" s="12"/>
      <c r="E20" s="12"/>
      <c r="F20" s="12"/>
      <c r="G20" s="12"/>
      <c r="H20" s="13"/>
    </row>
    <row r="21" spans="2:8" ht="17.25" customHeight="1" x14ac:dyDescent="0.2">
      <c r="B21" s="11"/>
      <c r="C21" s="12"/>
      <c r="D21" s="12"/>
      <c r="E21" s="12"/>
      <c r="F21" s="12"/>
      <c r="G21" s="12"/>
      <c r="H21" s="13"/>
    </row>
    <row r="22" spans="2:8" ht="17.25" customHeight="1" x14ac:dyDescent="0.2">
      <c r="B22" s="11"/>
      <c r="C22" s="12"/>
      <c r="D22" s="12"/>
      <c r="E22" s="12"/>
      <c r="F22" s="12"/>
      <c r="G22" s="12"/>
      <c r="H22" s="13"/>
    </row>
    <row r="23" spans="2:8" ht="17.25" customHeight="1" x14ac:dyDescent="0.2">
      <c r="B23" s="11"/>
      <c r="C23" s="12"/>
      <c r="D23" s="12"/>
      <c r="E23" s="12"/>
      <c r="F23" s="12"/>
      <c r="G23" s="12"/>
      <c r="H23" s="13"/>
    </row>
    <row r="24" spans="2:8" ht="17.25" customHeight="1" x14ac:dyDescent="0.2">
      <c r="B24" s="11"/>
      <c r="C24" s="12"/>
      <c r="D24" s="12"/>
      <c r="E24" s="12"/>
      <c r="F24" s="12"/>
      <c r="G24" s="12"/>
      <c r="H24" s="13"/>
    </row>
    <row r="25" spans="2:8" ht="17.25" customHeight="1" x14ac:dyDescent="0.2">
      <c r="B25" s="11"/>
      <c r="C25" s="12"/>
      <c r="D25" s="12"/>
      <c r="E25" s="12"/>
      <c r="F25" s="12"/>
      <c r="G25" s="12"/>
      <c r="H25" s="13"/>
    </row>
    <row r="26" spans="2:8" ht="17.25" customHeight="1" x14ac:dyDescent="0.2">
      <c r="B26" s="11"/>
      <c r="C26" s="12"/>
      <c r="D26" s="12"/>
      <c r="E26" s="12"/>
      <c r="F26" s="12"/>
      <c r="G26" s="20"/>
      <c r="H26" s="13"/>
    </row>
    <row r="27" spans="2:8" ht="17.25" customHeight="1" x14ac:dyDescent="0.2">
      <c r="B27" s="11"/>
      <c r="C27" s="12"/>
      <c r="D27" s="12"/>
      <c r="E27" s="12"/>
      <c r="F27" s="12"/>
      <c r="G27" s="12"/>
      <c r="H27" s="13"/>
    </row>
    <row r="28" spans="2:8" ht="17.25" customHeight="1" x14ac:dyDescent="0.2">
      <c r="B28" s="11"/>
      <c r="C28" s="12"/>
      <c r="D28" s="12"/>
      <c r="E28" s="12"/>
      <c r="F28" s="12"/>
      <c r="G28" s="12"/>
      <c r="H28" s="13"/>
    </row>
    <row r="29" spans="2:8" ht="12.75" customHeight="1" x14ac:dyDescent="0.2">
      <c r="B29" s="21"/>
      <c r="C29" s="22"/>
      <c r="D29" s="22"/>
      <c r="E29" s="22"/>
      <c r="F29" s="22"/>
      <c r="G29" s="22"/>
      <c r="H29" s="23"/>
    </row>
    <row r="50" spans="3:12" ht="17.25" customHeight="1" x14ac:dyDescent="0.2">
      <c r="C50" s="4" t="s">
        <v>0</v>
      </c>
      <c r="D50"/>
      <c r="E50"/>
      <c r="F50"/>
      <c r="G50"/>
      <c r="H50" s="1"/>
      <c r="I50"/>
      <c r="J50"/>
      <c r="K50"/>
      <c r="L50"/>
    </row>
    <row r="51" spans="3:12" ht="17.25" customHeight="1" x14ac:dyDescent="0.2">
      <c r="C51" s="4">
        <v>1</v>
      </c>
      <c r="D51" s="4" t="s">
        <v>8</v>
      </c>
      <c r="E51"/>
      <c r="F51"/>
      <c r="G51"/>
      <c r="H51" s="1"/>
      <c r="I51"/>
      <c r="J51"/>
      <c r="K51"/>
      <c r="L51"/>
    </row>
    <row r="52" spans="3:12" ht="17.25" customHeight="1" x14ac:dyDescent="0.2">
      <c r="C52" s="4"/>
      <c r="D52" s="4" t="s">
        <v>10</v>
      </c>
      <c r="E52"/>
      <c r="F52"/>
      <c r="G52"/>
      <c r="H52" s="1"/>
      <c r="I52"/>
      <c r="J52"/>
      <c r="K52"/>
      <c r="L52"/>
    </row>
    <row r="53" spans="3:12" ht="17.25" customHeight="1" x14ac:dyDescent="0.2">
      <c r="C53" s="4">
        <v>1</v>
      </c>
      <c r="D53" s="4" t="s">
        <v>9</v>
      </c>
      <c r="E53" s="4"/>
      <c r="F53" s="4"/>
      <c r="G53" s="4"/>
      <c r="H53" s="1"/>
      <c r="I53"/>
      <c r="J53"/>
      <c r="K53"/>
      <c r="L53"/>
    </row>
    <row r="54" spans="3:12" ht="17.25" customHeight="1" x14ac:dyDescent="0.2">
      <c r="C54" s="4"/>
      <c r="D54" s="4" t="s">
        <v>18</v>
      </c>
      <c r="E54" s="4"/>
      <c r="F54" s="4"/>
      <c r="G54" s="4"/>
      <c r="H54" s="1"/>
      <c r="I54"/>
      <c r="J54"/>
      <c r="K54"/>
      <c r="L54"/>
    </row>
    <row r="55" spans="3:12" ht="17.25" customHeight="1" x14ac:dyDescent="0.2">
      <c r="C55" s="4" t="s">
        <v>20</v>
      </c>
      <c r="D55" s="1" t="str">
        <f>IF(AND($C$51=1,$C$53=1),("Pnorm(A): "&amp;D53&amp;", "&amp;D51),IF(AND($C$51=2,$C$53=1),("Pnorm(A): "&amp;D53&amp;", "&amp;D52),IF(AND($C$51=1,$C$53=2),("Pnorm(A): "&amp;D54&amp;", "&amp;D51),IF(AND($C$51=2,$C$53=2),("Pnorm(A): "&amp;D54&amp;", "&amp;D52)))))</f>
        <v>Pnorm(A): industriefunctie, nieuwbouw</v>
      </c>
      <c r="E55" s="4"/>
      <c r="F55" s="4"/>
      <c r="G55" s="4"/>
      <c r="H55" s="1"/>
      <c r="I55"/>
      <c r="J55"/>
      <c r="K55"/>
      <c r="L55"/>
    </row>
    <row r="56" spans="3:12" ht="17.25" customHeight="1" x14ac:dyDescent="0.2">
      <c r="C56" s="4"/>
      <c r="D56" s="4"/>
      <c r="E56" s="4"/>
      <c r="F56" s="4"/>
      <c r="G56" s="4"/>
      <c r="H56" s="1"/>
      <c r="I56"/>
      <c r="J56"/>
      <c r="K56"/>
      <c r="L56"/>
    </row>
    <row r="57" spans="3:12" ht="17.25" customHeight="1" x14ac:dyDescent="0.2">
      <c r="C57" s="4"/>
      <c r="D57" s="4"/>
      <c r="E57" s="4"/>
      <c r="F57" s="4"/>
      <c r="G57" s="4"/>
      <c r="H57" s="1"/>
      <c r="I57"/>
      <c r="J57"/>
      <c r="K57"/>
      <c r="L57"/>
    </row>
    <row r="58" spans="3:12" ht="17.25" customHeight="1" x14ac:dyDescent="0.2">
      <c r="C58" s="4" t="s">
        <v>12</v>
      </c>
      <c r="D58" s="4">
        <f>breedte</f>
        <v>5310</v>
      </c>
      <c r="E58" s="4" t="s">
        <v>5</v>
      </c>
      <c r="F58" s="4"/>
      <c r="G58" s="4"/>
      <c r="H58" s="1"/>
      <c r="I58"/>
      <c r="J58"/>
      <c r="K58"/>
      <c r="L58"/>
    </row>
    <row r="59" spans="3:12" ht="17.25" customHeight="1" x14ac:dyDescent="0.2">
      <c r="C59" s="4"/>
      <c r="D59"/>
      <c r="E59" s="4"/>
      <c r="F59"/>
      <c r="G59"/>
      <c r="H59" s="1"/>
      <c r="I59"/>
      <c r="J59"/>
      <c r="K59"/>
      <c r="L59"/>
    </row>
    <row r="60" spans="3:12" ht="17.25" customHeight="1" x14ac:dyDescent="0.2">
      <c r="C60" s="4"/>
      <c r="D60" s="4" t="s">
        <v>13</v>
      </c>
      <c r="E60" s="4" t="s">
        <v>14</v>
      </c>
      <c r="F60" s="4" t="s">
        <v>15</v>
      </c>
      <c r="G60" s="4" t="s">
        <v>16</v>
      </c>
      <c r="H60" s="1"/>
      <c r="I60"/>
      <c r="J60"/>
      <c r="K60"/>
      <c r="L60"/>
    </row>
    <row r="61" spans="3:12" ht="17.25" customHeight="1" x14ac:dyDescent="0.2">
      <c r="C61" s="4"/>
      <c r="D61">
        <f>IF($D$58&lt;=2500,0.4,0)</f>
        <v>0</v>
      </c>
      <c r="E61">
        <f>IF($D$58&lt;=3000,0.4,0)</f>
        <v>0</v>
      </c>
      <c r="F61">
        <f>IF($D$58&lt;=1000,0.4,0)</f>
        <v>0</v>
      </c>
      <c r="G61">
        <f>IF($D$58&lt;=2000,0.4,0)</f>
        <v>0</v>
      </c>
      <c r="H61" s="1"/>
      <c r="I61"/>
      <c r="J61"/>
      <c r="K61"/>
      <c r="L61"/>
    </row>
    <row r="62" spans="3:12" ht="17.25" customHeight="1" x14ac:dyDescent="0.2">
      <c r="C62" s="4"/>
      <c r="D62">
        <f>IF(AND($D$58&gt;2500,$D$58&lt;=5000),-4.8*10^-5*$D$58+0.52,0)</f>
        <v>0</v>
      </c>
      <c r="E62">
        <f>IF(AND($D$58&gt;3000,$D$58&lt;=6000),-4*10^-5*$D$58+0.52,0)</f>
        <v>0.30759999999999998</v>
      </c>
      <c r="F62">
        <f>IF(AND($D$58&gt;1000,$D$58&lt;=2000),-12*10^-5*$D$58+0.52,0)</f>
        <v>0</v>
      </c>
      <c r="G62">
        <f>IF(AND($D$58&gt;2000,$D$58&lt;=4000),-6*10^-5*$D$58+0.52,0)</f>
        <v>0</v>
      </c>
      <c r="H62" s="33" t="s">
        <v>17</v>
      </c>
      <c r="I62" s="61" t="s">
        <v>3</v>
      </c>
      <c r="J62" s="62"/>
      <c r="K62" s="61" t="s">
        <v>2</v>
      </c>
      <c r="L62" s="62"/>
    </row>
    <row r="63" spans="3:12" ht="17.25" customHeight="1" x14ac:dyDescent="0.2">
      <c r="C63" s="4"/>
      <c r="D63">
        <f>IF($D$58&gt;5000,5.023*10^3*$D$58^-1.15,0)</f>
        <v>0.26127898418156031</v>
      </c>
      <c r="E63">
        <f>IF($D$58&gt;6000,6.195*10^3*$D$58^-1.15,0)</f>
        <v>0</v>
      </c>
      <c r="F63">
        <f>IF($D$58&gt;2000,1.751*10^3*$D$58^-1.15,0)</f>
        <v>9.1080927991620972E-2</v>
      </c>
      <c r="G63">
        <f>IF($D$58&gt;4000,3.886*10^3*$D$58^-1.15,0)</f>
        <v>0.20213619998597321</v>
      </c>
      <c r="H63" s="31">
        <f>D58</f>
        <v>5310</v>
      </c>
      <c r="I63" s="31">
        <f>H63</f>
        <v>5310</v>
      </c>
      <c r="J63" s="31">
        <f>I63</f>
        <v>5310</v>
      </c>
      <c r="K63">
        <v>0</v>
      </c>
      <c r="L63" s="31">
        <f>H63</f>
        <v>5310</v>
      </c>
    </row>
    <row r="64" spans="3:12" ht="17.25" customHeight="1" x14ac:dyDescent="0.2">
      <c r="C64" s="4" t="s">
        <v>11</v>
      </c>
      <c r="D64" s="2">
        <f>MAX(D61:D63)</f>
        <v>0.26127898418156031</v>
      </c>
      <c r="E64" s="2">
        <f>MAX(E61:E63)</f>
        <v>0.30759999999999998</v>
      </c>
      <c r="F64" s="2">
        <f>MAX(F61:F63)</f>
        <v>9.1080927991620972E-2</v>
      </c>
      <c r="G64" s="2">
        <f>MAX(G61:G63)</f>
        <v>0.20213619998597321</v>
      </c>
      <c r="H64" s="1">
        <f>IF(AND($C$51=1,$C$53=1),D64,IF(AND($C$51=2,$C$53=1),E64,IF(AND($C$51=1,$C$53=2),F64,IF(AND($C$51=2,$C$53=2),G64))))</f>
        <v>0.26127898418156031</v>
      </c>
      <c r="I64">
        <v>0</v>
      </c>
      <c r="J64" s="1">
        <f>H64</f>
        <v>0.26127898418156031</v>
      </c>
      <c r="K64" s="1">
        <f>H64</f>
        <v>0.26127898418156031</v>
      </c>
      <c r="L64" s="1">
        <f>H64</f>
        <v>0.26127898418156031</v>
      </c>
    </row>
    <row r="65" spans="3:12" ht="17.25" customHeight="1" x14ac:dyDescent="0.2">
      <c r="C65" s="4"/>
      <c r="D65" s="2"/>
      <c r="E65" s="2"/>
      <c r="F65" s="2"/>
      <c r="G65" s="2"/>
      <c r="H65" s="1"/>
      <c r="I65"/>
      <c r="J65"/>
      <c r="K65"/>
      <c r="L65"/>
    </row>
    <row r="66" spans="3:12" ht="17.25" customHeight="1" x14ac:dyDescent="0.2">
      <c r="C66" s="4">
        <v>0</v>
      </c>
      <c r="D66" s="24">
        <v>0.4</v>
      </c>
      <c r="E66" s="24">
        <v>0.4</v>
      </c>
      <c r="F66" s="24">
        <v>0.4</v>
      </c>
      <c r="G66" s="24">
        <v>0.4</v>
      </c>
      <c r="H66" s="1">
        <f t="shared" ref="H66:H129" si="0">IF(AND($C$51=1,$C$53=1),D66,IF(AND($C$51=2,$C$53=1),E66,IF(AND($C$51=1,$C$53=2),F66,IF(AND($C$51=2,$C$53=2),G66))))</f>
        <v>0.4</v>
      </c>
      <c r="I66"/>
      <c r="J66"/>
      <c r="K66"/>
      <c r="L66"/>
    </row>
    <row r="67" spans="3:12" ht="17.25" customHeight="1" x14ac:dyDescent="0.2">
      <c r="C67" s="4">
        <v>1000</v>
      </c>
      <c r="D67" s="24">
        <v>0.4</v>
      </c>
      <c r="E67" s="24">
        <v>0.4</v>
      </c>
      <c r="F67" s="29">
        <f t="shared" ref="F67:F77" si="1">-12*10^-5*C67+0.52</f>
        <v>0.4</v>
      </c>
      <c r="G67" s="24">
        <v>0.4</v>
      </c>
      <c r="H67" s="1">
        <f t="shared" si="0"/>
        <v>0.4</v>
      </c>
      <c r="I67"/>
      <c r="J67"/>
      <c r="K67"/>
      <c r="L67"/>
    </row>
    <row r="68" spans="3:12" ht="17.25" customHeight="1" x14ac:dyDescent="0.2">
      <c r="C68" s="4">
        <f t="shared" ref="C68:C76" si="2">C67+100</f>
        <v>1100</v>
      </c>
      <c r="D68" s="24">
        <v>0.4</v>
      </c>
      <c r="E68" s="24">
        <v>0.4</v>
      </c>
      <c r="F68" s="29">
        <f t="shared" si="1"/>
        <v>0.38800000000000001</v>
      </c>
      <c r="G68" s="24">
        <v>0.4</v>
      </c>
      <c r="H68" s="1">
        <f t="shared" si="0"/>
        <v>0.4</v>
      </c>
      <c r="I68"/>
      <c r="J68"/>
      <c r="K68"/>
      <c r="L68"/>
    </row>
    <row r="69" spans="3:12" ht="17.25" customHeight="1" x14ac:dyDescent="0.2">
      <c r="C69" s="4">
        <f t="shared" si="2"/>
        <v>1200</v>
      </c>
      <c r="D69" s="24">
        <v>0.4</v>
      </c>
      <c r="E69" s="24">
        <v>0.4</v>
      </c>
      <c r="F69" s="29">
        <f t="shared" si="1"/>
        <v>0.376</v>
      </c>
      <c r="G69" s="24">
        <v>0.4</v>
      </c>
      <c r="H69" s="1">
        <f t="shared" si="0"/>
        <v>0.4</v>
      </c>
      <c r="I69"/>
      <c r="J69"/>
      <c r="K69"/>
      <c r="L69"/>
    </row>
    <row r="70" spans="3:12" ht="17.25" customHeight="1" x14ac:dyDescent="0.2">
      <c r="C70" s="4">
        <f t="shared" si="2"/>
        <v>1300</v>
      </c>
      <c r="D70" s="24">
        <v>0.4</v>
      </c>
      <c r="E70" s="24">
        <v>0.4</v>
      </c>
      <c r="F70" s="29">
        <f t="shared" si="1"/>
        <v>0.36399999999999999</v>
      </c>
      <c r="G70" s="24">
        <v>0.4</v>
      </c>
      <c r="H70" s="1">
        <f t="shared" si="0"/>
        <v>0.4</v>
      </c>
      <c r="I70"/>
      <c r="J70"/>
      <c r="K70"/>
      <c r="L70"/>
    </row>
    <row r="71" spans="3:12" ht="17.25" customHeight="1" x14ac:dyDescent="0.2">
      <c r="C71" s="4">
        <f t="shared" si="2"/>
        <v>1400</v>
      </c>
      <c r="D71" s="24">
        <v>0.4</v>
      </c>
      <c r="E71" s="24">
        <v>0.4</v>
      </c>
      <c r="F71" s="29">
        <f t="shared" si="1"/>
        <v>0.35199999999999998</v>
      </c>
      <c r="G71" s="24">
        <v>0.4</v>
      </c>
      <c r="H71" s="1">
        <f t="shared" si="0"/>
        <v>0.4</v>
      </c>
      <c r="I71"/>
      <c r="J71"/>
      <c r="K71"/>
      <c r="L71"/>
    </row>
    <row r="72" spans="3:12" ht="17.25" customHeight="1" x14ac:dyDescent="0.2">
      <c r="C72" s="4">
        <f t="shared" si="2"/>
        <v>1500</v>
      </c>
      <c r="D72" s="24">
        <v>0.4</v>
      </c>
      <c r="E72" s="24">
        <v>0.4</v>
      </c>
      <c r="F72" s="29">
        <f t="shared" si="1"/>
        <v>0.33999999999999997</v>
      </c>
      <c r="G72" s="24">
        <v>0.4</v>
      </c>
      <c r="H72" s="1">
        <f t="shared" si="0"/>
        <v>0.4</v>
      </c>
      <c r="I72"/>
      <c r="J72"/>
      <c r="K72"/>
      <c r="L72"/>
    </row>
    <row r="73" spans="3:12" ht="17.25" customHeight="1" x14ac:dyDescent="0.2">
      <c r="C73" s="4">
        <f t="shared" si="2"/>
        <v>1600</v>
      </c>
      <c r="D73" s="24">
        <v>0.4</v>
      </c>
      <c r="E73" s="24">
        <v>0.4</v>
      </c>
      <c r="F73" s="29">
        <f t="shared" si="1"/>
        <v>0.32799999999999996</v>
      </c>
      <c r="G73" s="24">
        <v>0.4</v>
      </c>
      <c r="H73" s="1">
        <f t="shared" si="0"/>
        <v>0.4</v>
      </c>
      <c r="I73"/>
      <c r="J73"/>
      <c r="K73"/>
      <c r="L73"/>
    </row>
    <row r="74" spans="3:12" ht="17.25" customHeight="1" x14ac:dyDescent="0.2">
      <c r="C74" s="4">
        <f t="shared" si="2"/>
        <v>1700</v>
      </c>
      <c r="D74" s="24">
        <v>0.4</v>
      </c>
      <c r="E74" s="24">
        <v>0.4</v>
      </c>
      <c r="F74" s="29">
        <f t="shared" si="1"/>
        <v>0.316</v>
      </c>
      <c r="G74" s="24">
        <v>0.4</v>
      </c>
      <c r="H74" s="1">
        <f t="shared" si="0"/>
        <v>0.4</v>
      </c>
      <c r="I74"/>
      <c r="J74"/>
      <c r="K74"/>
      <c r="L74"/>
    </row>
    <row r="75" spans="3:12" ht="17.25" customHeight="1" x14ac:dyDescent="0.2">
      <c r="C75" s="27">
        <f t="shared" si="2"/>
        <v>1800</v>
      </c>
      <c r="D75" s="24">
        <v>0.4</v>
      </c>
      <c r="E75" s="24">
        <v>0.4</v>
      </c>
      <c r="F75" s="29">
        <f t="shared" si="1"/>
        <v>0.30399999999999999</v>
      </c>
      <c r="G75" s="24">
        <v>0.4</v>
      </c>
      <c r="H75" s="1">
        <f t="shared" si="0"/>
        <v>0.4</v>
      </c>
      <c r="I75" s="26"/>
      <c r="J75" s="26"/>
      <c r="K75" s="26"/>
      <c r="L75" s="26"/>
    </row>
    <row r="76" spans="3:12" ht="17.25" customHeight="1" x14ac:dyDescent="0.2">
      <c r="C76" s="27">
        <f t="shared" si="2"/>
        <v>1900</v>
      </c>
      <c r="D76" s="24">
        <v>0.4</v>
      </c>
      <c r="E76" s="24">
        <v>0.4</v>
      </c>
      <c r="F76" s="29">
        <f t="shared" si="1"/>
        <v>0.29199999999999998</v>
      </c>
      <c r="G76" s="24">
        <v>0.4</v>
      </c>
      <c r="H76" s="1">
        <f t="shared" si="0"/>
        <v>0.4</v>
      </c>
      <c r="I76" s="26"/>
      <c r="J76" s="26"/>
      <c r="K76" s="26"/>
      <c r="L76" s="26"/>
    </row>
    <row r="77" spans="3:12" ht="17.25" customHeight="1" x14ac:dyDescent="0.2">
      <c r="C77" s="27">
        <v>2000</v>
      </c>
      <c r="D77" s="24">
        <v>0.4</v>
      </c>
      <c r="E77" s="24">
        <v>0.4</v>
      </c>
      <c r="F77" s="29">
        <f t="shared" si="1"/>
        <v>0.27999999999999997</v>
      </c>
      <c r="G77" s="29">
        <f t="shared" ref="G77:G97" si="3">-6*10^-5*C77+0.52</f>
        <v>0.4</v>
      </c>
      <c r="H77" s="1">
        <f t="shared" si="0"/>
        <v>0.4</v>
      </c>
      <c r="I77" s="26"/>
      <c r="J77" s="26"/>
      <c r="K77" s="26"/>
      <c r="L77" s="26"/>
    </row>
    <row r="78" spans="3:12" ht="17.25" customHeight="1" x14ac:dyDescent="0.2">
      <c r="C78" s="27">
        <f>C77+100</f>
        <v>2100</v>
      </c>
      <c r="D78" s="24">
        <v>0.4</v>
      </c>
      <c r="E78" s="24">
        <v>0.4</v>
      </c>
      <c r="F78" s="26">
        <f t="shared" ref="F78:F141" si="4">1.751*10^3*C78^-1.15</f>
        <v>0.26468782004797742</v>
      </c>
      <c r="G78" s="29">
        <f t="shared" si="3"/>
        <v>0.39400000000000002</v>
      </c>
      <c r="H78" s="1">
        <f t="shared" si="0"/>
        <v>0.4</v>
      </c>
      <c r="I78" s="26"/>
      <c r="J78" s="26"/>
      <c r="K78" s="26"/>
      <c r="L78" s="26"/>
    </row>
    <row r="79" spans="3:12" ht="17.25" customHeight="1" x14ac:dyDescent="0.2">
      <c r="C79" s="27">
        <f>C78+100</f>
        <v>2200</v>
      </c>
      <c r="D79" s="24">
        <v>0.4</v>
      </c>
      <c r="E79" s="24">
        <v>0.4</v>
      </c>
      <c r="F79" s="26">
        <f t="shared" si="4"/>
        <v>0.25089965442243173</v>
      </c>
      <c r="G79" s="29">
        <f t="shared" si="3"/>
        <v>0.38800000000000001</v>
      </c>
      <c r="H79" s="1">
        <f t="shared" si="0"/>
        <v>0.4</v>
      </c>
      <c r="I79" s="26"/>
      <c r="J79" s="26"/>
      <c r="K79" s="26"/>
      <c r="L79" s="26"/>
    </row>
    <row r="80" spans="3:12" ht="17.25" customHeight="1" x14ac:dyDescent="0.2">
      <c r="C80" s="27">
        <f>C79+100</f>
        <v>2300</v>
      </c>
      <c r="D80" s="24">
        <v>0.4</v>
      </c>
      <c r="E80" s="24">
        <v>0.4</v>
      </c>
      <c r="F80" s="26">
        <f t="shared" si="4"/>
        <v>0.23839609357908281</v>
      </c>
      <c r="G80" s="29">
        <f t="shared" si="3"/>
        <v>0.38200000000000001</v>
      </c>
      <c r="H80" s="1">
        <f t="shared" si="0"/>
        <v>0.4</v>
      </c>
      <c r="I80" s="26"/>
      <c r="J80" s="26"/>
      <c r="K80" s="26"/>
      <c r="L80" s="26"/>
    </row>
    <row r="81" spans="3:12" ht="17.25" customHeight="1" x14ac:dyDescent="0.2">
      <c r="C81" s="27">
        <f>C80+100</f>
        <v>2400</v>
      </c>
      <c r="D81" s="24">
        <v>0.4</v>
      </c>
      <c r="E81" s="24">
        <v>0.4</v>
      </c>
      <c r="F81" s="26">
        <f t="shared" si="4"/>
        <v>0.2270090745064082</v>
      </c>
      <c r="G81" s="29">
        <f t="shared" si="3"/>
        <v>0.376</v>
      </c>
      <c r="H81" s="1">
        <f t="shared" si="0"/>
        <v>0.4</v>
      </c>
      <c r="I81" s="26"/>
      <c r="J81" s="26"/>
      <c r="K81" s="26"/>
      <c r="L81" s="26"/>
    </row>
    <row r="82" spans="3:12" ht="17.25" customHeight="1" x14ac:dyDescent="0.2">
      <c r="C82" s="27">
        <v>2500</v>
      </c>
      <c r="D82" s="29">
        <f t="shared" ref="D82:D106" si="5">-4.8*10^-5*C82+0.52</f>
        <v>0.4</v>
      </c>
      <c r="E82" s="24">
        <v>0.4</v>
      </c>
      <c r="F82" s="26">
        <f t="shared" si="4"/>
        <v>0.21659834609557874</v>
      </c>
      <c r="G82" s="29">
        <f t="shared" si="3"/>
        <v>0.37</v>
      </c>
      <c r="H82" s="1">
        <f t="shared" si="0"/>
        <v>0.4</v>
      </c>
      <c r="I82" s="26"/>
      <c r="J82" s="26"/>
      <c r="K82" s="26"/>
      <c r="L82" s="26"/>
    </row>
    <row r="83" spans="3:12" ht="17.25" customHeight="1" x14ac:dyDescent="0.2">
      <c r="C83" s="27">
        <f t="shared" ref="C83:C114" si="6">C82+100</f>
        <v>2600</v>
      </c>
      <c r="D83" s="29">
        <f t="shared" si="5"/>
        <v>0.3952</v>
      </c>
      <c r="E83" s="24">
        <v>0.4</v>
      </c>
      <c r="F83" s="26">
        <f t="shared" si="4"/>
        <v>0.20704597678126019</v>
      </c>
      <c r="G83" s="29">
        <f t="shared" si="3"/>
        <v>0.36399999999999999</v>
      </c>
      <c r="H83" s="1">
        <f t="shared" si="0"/>
        <v>0.3952</v>
      </c>
      <c r="I83" s="26"/>
      <c r="J83" s="26"/>
      <c r="K83" s="26"/>
      <c r="L83" s="26"/>
    </row>
    <row r="84" spans="3:12" ht="17.25" customHeight="1" x14ac:dyDescent="0.2">
      <c r="C84" s="27">
        <f t="shared" si="6"/>
        <v>2700</v>
      </c>
      <c r="D84" s="29">
        <f t="shared" si="5"/>
        <v>0.39040000000000002</v>
      </c>
      <c r="E84" s="24">
        <v>0.4</v>
      </c>
      <c r="F84" s="26">
        <f t="shared" si="4"/>
        <v>0.19825210958189066</v>
      </c>
      <c r="G84" s="29">
        <f t="shared" si="3"/>
        <v>0.35799999999999998</v>
      </c>
      <c r="H84" s="1">
        <f t="shared" si="0"/>
        <v>0.39040000000000002</v>
      </c>
      <c r="I84" s="26"/>
      <c r="J84" s="26"/>
      <c r="K84" s="26"/>
      <c r="L84" s="26"/>
    </row>
    <row r="85" spans="3:12" ht="17.25" customHeight="1" x14ac:dyDescent="0.2">
      <c r="C85" s="27">
        <f t="shared" si="6"/>
        <v>2800</v>
      </c>
      <c r="D85" s="29">
        <f t="shared" si="5"/>
        <v>0.38560000000000005</v>
      </c>
      <c r="E85" s="24">
        <v>0.4</v>
      </c>
      <c r="F85" s="26">
        <f t="shared" si="4"/>
        <v>0.19013164690534146</v>
      </c>
      <c r="G85" s="29">
        <f t="shared" si="3"/>
        <v>0.35199999999999998</v>
      </c>
      <c r="H85" s="1">
        <f t="shared" si="0"/>
        <v>0.38560000000000005</v>
      </c>
      <c r="I85" s="26"/>
      <c r="J85" s="26"/>
      <c r="K85" s="26"/>
      <c r="L85" s="26"/>
    </row>
    <row r="86" spans="3:12" ht="17.25" customHeight="1" x14ac:dyDescent="0.2">
      <c r="C86" s="27">
        <f t="shared" si="6"/>
        <v>2900</v>
      </c>
      <c r="D86" s="29">
        <f t="shared" si="5"/>
        <v>0.38080000000000003</v>
      </c>
      <c r="E86" s="24">
        <v>0.4</v>
      </c>
      <c r="F86" s="26">
        <f t="shared" si="4"/>
        <v>0.18261163650762424</v>
      </c>
      <c r="G86" s="29">
        <f t="shared" si="3"/>
        <v>0.34599999999999997</v>
      </c>
      <c r="H86" s="1">
        <f t="shared" si="0"/>
        <v>0.38080000000000003</v>
      </c>
      <c r="I86" s="26"/>
      <c r="J86" s="26"/>
      <c r="K86" s="26"/>
      <c r="L86" s="26"/>
    </row>
    <row r="87" spans="3:12" ht="17.25" customHeight="1" x14ac:dyDescent="0.2">
      <c r="C87" s="27">
        <f t="shared" si="6"/>
        <v>3000</v>
      </c>
      <c r="D87" s="29">
        <f t="shared" si="5"/>
        <v>0.376</v>
      </c>
      <c r="E87" s="30">
        <f t="shared" ref="E87:E117" si="7">-4*10^-5*C87+0.52</f>
        <v>0.4</v>
      </c>
      <c r="F87" s="26">
        <f t="shared" si="4"/>
        <v>0.17562919193465043</v>
      </c>
      <c r="G87" s="29">
        <f t="shared" si="3"/>
        <v>0.33999999999999997</v>
      </c>
      <c r="H87" s="1">
        <f t="shared" si="0"/>
        <v>0.376</v>
      </c>
      <c r="I87" s="26"/>
      <c r="J87" s="26"/>
      <c r="K87" s="26"/>
      <c r="L87" s="26"/>
    </row>
    <row r="88" spans="3:12" ht="17.25" customHeight="1" x14ac:dyDescent="0.2">
      <c r="C88" s="27">
        <f t="shared" si="6"/>
        <v>3100</v>
      </c>
      <c r="D88" s="29">
        <f t="shared" si="5"/>
        <v>0.37119999999999997</v>
      </c>
      <c r="E88" s="30">
        <f t="shared" si="7"/>
        <v>0.39600000000000002</v>
      </c>
      <c r="F88" s="26">
        <f t="shared" si="4"/>
        <v>0.16912982448337302</v>
      </c>
      <c r="G88" s="29">
        <f t="shared" si="3"/>
        <v>0.33399999999999996</v>
      </c>
      <c r="H88" s="1">
        <f t="shared" si="0"/>
        <v>0.37119999999999997</v>
      </c>
      <c r="I88" s="26"/>
      <c r="J88" s="26"/>
      <c r="K88" s="26"/>
      <c r="L88" s="26"/>
    </row>
    <row r="89" spans="3:12" ht="17.25" customHeight="1" x14ac:dyDescent="0.2">
      <c r="C89" s="27">
        <f t="shared" si="6"/>
        <v>3200</v>
      </c>
      <c r="D89" s="29">
        <f t="shared" si="5"/>
        <v>0.3664</v>
      </c>
      <c r="E89" s="30">
        <f t="shared" si="7"/>
        <v>0.39200000000000002</v>
      </c>
      <c r="F89" s="26">
        <f t="shared" si="4"/>
        <v>0.16306609495872254</v>
      </c>
      <c r="G89" s="29">
        <f t="shared" si="3"/>
        <v>0.32799999999999996</v>
      </c>
      <c r="H89" s="1">
        <f t="shared" si="0"/>
        <v>0.3664</v>
      </c>
      <c r="I89" s="26"/>
      <c r="J89" s="26"/>
      <c r="K89" s="26"/>
      <c r="L89" s="26"/>
    </row>
    <row r="90" spans="3:12" ht="17.25" customHeight="1" x14ac:dyDescent="0.2">
      <c r="C90" s="27">
        <f t="shared" si="6"/>
        <v>3300</v>
      </c>
      <c r="D90" s="29">
        <f t="shared" si="5"/>
        <v>0.36160000000000003</v>
      </c>
      <c r="E90" s="30">
        <f t="shared" si="7"/>
        <v>0.38800000000000001</v>
      </c>
      <c r="F90" s="26">
        <f t="shared" si="4"/>
        <v>0.1573965161016147</v>
      </c>
      <c r="G90" s="29">
        <f t="shared" si="3"/>
        <v>0.32199999999999995</v>
      </c>
      <c r="H90" s="1">
        <f t="shared" si="0"/>
        <v>0.36160000000000003</v>
      </c>
      <c r="I90" s="26"/>
      <c r="J90" s="26"/>
      <c r="K90" s="26"/>
      <c r="L90" s="26"/>
    </row>
    <row r="91" spans="3:12" ht="17.25" customHeight="1" x14ac:dyDescent="0.2">
      <c r="C91" s="27">
        <f t="shared" si="6"/>
        <v>3400</v>
      </c>
      <c r="D91" s="29">
        <f t="shared" si="5"/>
        <v>0.35680000000000001</v>
      </c>
      <c r="E91" s="30">
        <f t="shared" si="7"/>
        <v>0.38400000000000001</v>
      </c>
      <c r="F91" s="26">
        <f t="shared" si="4"/>
        <v>0.15208465309457866</v>
      </c>
      <c r="G91" s="29">
        <f t="shared" si="3"/>
        <v>0.316</v>
      </c>
      <c r="H91" s="1">
        <f t="shared" si="0"/>
        <v>0.35680000000000001</v>
      </c>
      <c r="I91" s="26"/>
      <c r="J91" s="26"/>
      <c r="K91" s="26"/>
      <c r="L91" s="26"/>
    </row>
    <row r="92" spans="3:12" ht="17.25" customHeight="1" x14ac:dyDescent="0.2">
      <c r="C92" s="27">
        <f t="shared" si="6"/>
        <v>3500</v>
      </c>
      <c r="D92" s="29">
        <f t="shared" si="5"/>
        <v>0.35199999999999998</v>
      </c>
      <c r="E92" s="30">
        <f t="shared" si="7"/>
        <v>0.38</v>
      </c>
      <c r="F92" s="26">
        <f t="shared" si="4"/>
        <v>0.14709838177084281</v>
      </c>
      <c r="G92" s="29">
        <f t="shared" si="3"/>
        <v>0.31</v>
      </c>
      <c r="H92" s="1">
        <f t="shared" si="0"/>
        <v>0.35199999999999998</v>
      </c>
      <c r="I92" s="26"/>
      <c r="J92" s="26"/>
      <c r="K92" s="26"/>
      <c r="L92" s="26"/>
    </row>
    <row r="93" spans="3:12" ht="17.25" customHeight="1" x14ac:dyDescent="0.2">
      <c r="C93" s="27">
        <f t="shared" si="6"/>
        <v>3600</v>
      </c>
      <c r="D93" s="29">
        <f t="shared" si="5"/>
        <v>0.34720000000000001</v>
      </c>
      <c r="E93" s="30">
        <f t="shared" si="7"/>
        <v>0.376</v>
      </c>
      <c r="F93" s="26">
        <f t="shared" si="4"/>
        <v>0.14240927327306055</v>
      </c>
      <c r="G93" s="29">
        <f t="shared" si="3"/>
        <v>0.30399999999999999</v>
      </c>
      <c r="H93" s="1">
        <f t="shared" si="0"/>
        <v>0.34720000000000001</v>
      </c>
      <c r="I93" s="26"/>
      <c r="J93" s="26"/>
      <c r="K93" s="26"/>
      <c r="L93" s="26"/>
    </row>
    <row r="94" spans="3:12" ht="17.25" customHeight="1" x14ac:dyDescent="0.2">
      <c r="C94" s="27">
        <f t="shared" si="6"/>
        <v>3700</v>
      </c>
      <c r="D94" s="29">
        <f t="shared" si="5"/>
        <v>0.34240000000000004</v>
      </c>
      <c r="E94" s="30">
        <f t="shared" si="7"/>
        <v>0.372</v>
      </c>
      <c r="F94" s="26">
        <f t="shared" si="4"/>
        <v>0.13799208077757352</v>
      </c>
      <c r="G94" s="29">
        <f t="shared" si="3"/>
        <v>0.29799999999999999</v>
      </c>
      <c r="H94" s="1">
        <f t="shared" si="0"/>
        <v>0.34240000000000004</v>
      </c>
      <c r="I94" s="26"/>
      <c r="J94" s="26"/>
      <c r="K94" s="26"/>
      <c r="L94" s="26"/>
    </row>
    <row r="95" spans="3:12" ht="17.25" customHeight="1" x14ac:dyDescent="0.2">
      <c r="C95" s="27">
        <f t="shared" si="6"/>
        <v>3800</v>
      </c>
      <c r="D95" s="29">
        <f t="shared" si="5"/>
        <v>0.33760000000000001</v>
      </c>
      <c r="E95" s="30">
        <f t="shared" si="7"/>
        <v>0.36799999999999999</v>
      </c>
      <c r="F95" s="26">
        <f t="shared" si="4"/>
        <v>0.1338243091190994</v>
      </c>
      <c r="G95" s="29">
        <f t="shared" si="3"/>
        <v>0.29199999999999998</v>
      </c>
      <c r="H95" s="1">
        <f t="shared" si="0"/>
        <v>0.33760000000000001</v>
      </c>
      <c r="I95" s="26"/>
      <c r="J95" s="26"/>
      <c r="K95" s="26"/>
      <c r="L95" s="26"/>
    </row>
    <row r="96" spans="3:12" ht="17.25" customHeight="1" x14ac:dyDescent="0.2">
      <c r="C96" s="4">
        <f t="shared" si="6"/>
        <v>3900</v>
      </c>
      <c r="D96" s="29">
        <f t="shared" si="5"/>
        <v>0.33279999999999998</v>
      </c>
      <c r="E96" s="30">
        <f t="shared" si="7"/>
        <v>0.36399999999999999</v>
      </c>
      <c r="F96" s="26">
        <f t="shared" si="4"/>
        <v>0.12988585214772061</v>
      </c>
      <c r="G96" s="29">
        <f t="shared" si="3"/>
        <v>0.28599999999999998</v>
      </c>
      <c r="H96" s="1">
        <f t="shared" si="0"/>
        <v>0.33279999999999998</v>
      </c>
      <c r="I96"/>
      <c r="J96"/>
      <c r="K96"/>
      <c r="L96"/>
    </row>
    <row r="97" spans="3:12" ht="17.25" customHeight="1" x14ac:dyDescent="0.2">
      <c r="C97" s="4">
        <f t="shared" si="6"/>
        <v>4000</v>
      </c>
      <c r="D97" s="29">
        <f t="shared" si="5"/>
        <v>0.32800000000000001</v>
      </c>
      <c r="E97" s="30">
        <f t="shared" si="7"/>
        <v>0.36</v>
      </c>
      <c r="F97" s="26">
        <f t="shared" si="4"/>
        <v>0.12615868573452538</v>
      </c>
      <c r="G97" s="29">
        <f t="shared" si="3"/>
        <v>0.27999999999999997</v>
      </c>
      <c r="H97" s="1">
        <f t="shared" si="0"/>
        <v>0.32800000000000001</v>
      </c>
      <c r="I97"/>
      <c r="J97"/>
      <c r="K97"/>
      <c r="L97"/>
    </row>
    <row r="98" spans="3:12" ht="17.25" customHeight="1" x14ac:dyDescent="0.2">
      <c r="C98" s="4">
        <f t="shared" si="6"/>
        <v>4100</v>
      </c>
      <c r="D98" s="29">
        <f t="shared" si="5"/>
        <v>0.32320000000000004</v>
      </c>
      <c r="E98" s="30">
        <f t="shared" si="7"/>
        <v>0.35599999999999998</v>
      </c>
      <c r="F98" s="26">
        <f t="shared" si="4"/>
        <v>0.1226266067396847</v>
      </c>
      <c r="G98" s="26">
        <f t="shared" ref="G98:G161" si="8">3.886*10^3*C98^-1.15</f>
        <v>0.27214562752165322</v>
      </c>
      <c r="H98" s="1">
        <f t="shared" si="0"/>
        <v>0.32320000000000004</v>
      </c>
      <c r="I98"/>
      <c r="J98"/>
      <c r="K98"/>
      <c r="L98"/>
    </row>
    <row r="99" spans="3:12" ht="17.25" customHeight="1" x14ac:dyDescent="0.2">
      <c r="C99" s="4">
        <f t="shared" si="6"/>
        <v>4200</v>
      </c>
      <c r="D99" s="29">
        <f t="shared" si="5"/>
        <v>0.31840000000000002</v>
      </c>
      <c r="E99" s="30">
        <f t="shared" si="7"/>
        <v>0.35199999999999998</v>
      </c>
      <c r="F99" s="26">
        <f t="shared" si="4"/>
        <v>0.11927501013284597</v>
      </c>
      <c r="G99" s="26">
        <f t="shared" si="8"/>
        <v>0.26470741826170158</v>
      </c>
      <c r="H99" s="1">
        <f t="shared" si="0"/>
        <v>0.31840000000000002</v>
      </c>
      <c r="I99"/>
      <c r="J99"/>
      <c r="K99"/>
      <c r="L99"/>
    </row>
    <row r="100" spans="3:12" ht="17.25" customHeight="1" x14ac:dyDescent="0.2">
      <c r="C100" s="4">
        <f t="shared" si="6"/>
        <v>4300</v>
      </c>
      <c r="D100" s="29">
        <f t="shared" si="5"/>
        <v>0.31359999999999999</v>
      </c>
      <c r="E100" s="30">
        <f t="shared" si="7"/>
        <v>0.34799999999999998</v>
      </c>
      <c r="F100" s="26">
        <f t="shared" si="4"/>
        <v>0.11609069793333715</v>
      </c>
      <c r="G100" s="26">
        <f t="shared" si="8"/>
        <v>0.25764046383149525</v>
      </c>
      <c r="H100" s="1">
        <f t="shared" si="0"/>
        <v>0.31359999999999999</v>
      </c>
      <c r="I100"/>
      <c r="J100"/>
      <c r="K100"/>
      <c r="L100"/>
    </row>
    <row r="101" spans="3:12" ht="17.25" customHeight="1" x14ac:dyDescent="0.2">
      <c r="C101" s="4">
        <f t="shared" si="6"/>
        <v>4400</v>
      </c>
      <c r="D101" s="29">
        <f t="shared" si="5"/>
        <v>0.30880000000000002</v>
      </c>
      <c r="E101" s="30">
        <f t="shared" si="7"/>
        <v>0.34399999999999997</v>
      </c>
      <c r="F101" s="26">
        <f t="shared" si="4"/>
        <v>0.11306171480855687</v>
      </c>
      <c r="G101" s="26">
        <f t="shared" si="8"/>
        <v>0.25091823172247402</v>
      </c>
      <c r="H101" s="1">
        <f t="shared" si="0"/>
        <v>0.30880000000000002</v>
      </c>
      <c r="I101"/>
      <c r="J101"/>
      <c r="K101"/>
      <c r="L101"/>
    </row>
    <row r="102" spans="3:12" ht="17.25" customHeight="1" x14ac:dyDescent="0.2">
      <c r="C102" s="4">
        <f t="shared" si="6"/>
        <v>4500</v>
      </c>
      <c r="D102" s="29">
        <f t="shared" si="5"/>
        <v>0.30400000000000005</v>
      </c>
      <c r="E102" s="30">
        <f t="shared" si="7"/>
        <v>0.33999999999999997</v>
      </c>
      <c r="F102" s="26">
        <f t="shared" si="4"/>
        <v>0.11017720610213909</v>
      </c>
      <c r="G102" s="26">
        <f t="shared" si="8"/>
        <v>0.24451663216042974</v>
      </c>
      <c r="H102" s="1">
        <f t="shared" si="0"/>
        <v>0.30400000000000005</v>
      </c>
      <c r="I102"/>
      <c r="J102"/>
      <c r="K102"/>
      <c r="L102"/>
    </row>
    <row r="103" spans="3:12" ht="17.25" customHeight="1" x14ac:dyDescent="0.2">
      <c r="C103" s="4">
        <f t="shared" si="6"/>
        <v>4600</v>
      </c>
      <c r="D103" s="29">
        <f t="shared" si="5"/>
        <v>0.29920000000000002</v>
      </c>
      <c r="E103" s="30">
        <f t="shared" si="7"/>
        <v>0.33599999999999997</v>
      </c>
      <c r="F103" s="26">
        <f t="shared" si="4"/>
        <v>0.10742729481138144</v>
      </c>
      <c r="G103" s="26">
        <f t="shared" si="8"/>
        <v>0.23841374508111265</v>
      </c>
      <c r="H103" s="1">
        <f t="shared" si="0"/>
        <v>0.29920000000000002</v>
      </c>
      <c r="I103"/>
      <c r="J103"/>
      <c r="K103"/>
      <c r="L103"/>
    </row>
    <row r="104" spans="3:12" ht="17.25" customHeight="1" x14ac:dyDescent="0.2">
      <c r="C104" s="4">
        <f t="shared" si="6"/>
        <v>4700</v>
      </c>
      <c r="D104" s="29">
        <f t="shared" si="5"/>
        <v>0.2944</v>
      </c>
      <c r="E104" s="30">
        <f t="shared" si="7"/>
        <v>0.33199999999999996</v>
      </c>
      <c r="F104" s="26">
        <f t="shared" si="4"/>
        <v>0.10480297463596801</v>
      </c>
      <c r="G104" s="26">
        <f t="shared" si="8"/>
        <v>0.23258958277291358</v>
      </c>
      <c r="H104" s="1">
        <f t="shared" si="0"/>
        <v>0.2944</v>
      </c>
      <c r="I104"/>
      <c r="J104"/>
      <c r="K104"/>
      <c r="L104"/>
    </row>
    <row r="105" spans="3:12" ht="17.25" customHeight="1" x14ac:dyDescent="0.2">
      <c r="C105" s="4">
        <f t="shared" si="6"/>
        <v>4800</v>
      </c>
      <c r="D105" s="29">
        <f t="shared" si="5"/>
        <v>0.28960000000000002</v>
      </c>
      <c r="E105" s="30">
        <f t="shared" si="7"/>
        <v>0.32800000000000001</v>
      </c>
      <c r="F105" s="26">
        <f t="shared" si="4"/>
        <v>0.10229601670787847</v>
      </c>
      <c r="G105" s="26">
        <f t="shared" si="8"/>
        <v>0.22702588288224768</v>
      </c>
      <c r="H105" s="1">
        <f t="shared" si="0"/>
        <v>0.28960000000000002</v>
      </c>
      <c r="I105"/>
      <c r="J105"/>
      <c r="K105"/>
      <c r="L105"/>
    </row>
    <row r="106" spans="3:12" ht="17.25" customHeight="1" x14ac:dyDescent="0.2">
      <c r="C106" s="4">
        <f t="shared" si="6"/>
        <v>4900</v>
      </c>
      <c r="D106" s="29">
        <f t="shared" si="5"/>
        <v>0.28480000000000005</v>
      </c>
      <c r="E106" s="30">
        <f t="shared" si="7"/>
        <v>0.32400000000000001</v>
      </c>
      <c r="F106" s="26">
        <f t="shared" si="4"/>
        <v>9.9898888009294445E-2</v>
      </c>
      <c r="G106" s="26">
        <f t="shared" si="8"/>
        <v>0.22170592735814859</v>
      </c>
      <c r="H106" s="1">
        <f t="shared" si="0"/>
        <v>0.28480000000000005</v>
      </c>
      <c r="I106"/>
      <c r="J106"/>
      <c r="K106"/>
      <c r="L106"/>
    </row>
    <row r="107" spans="3:12" ht="17.25" customHeight="1" x14ac:dyDescent="0.2">
      <c r="C107" s="4">
        <f t="shared" si="6"/>
        <v>5000</v>
      </c>
      <c r="D107" s="26">
        <f t="shared" ref="D107:D170" si="9">5.023*10^3*C107^-1.15</f>
        <v>0.27999332192123061</v>
      </c>
      <c r="E107" s="30">
        <f t="shared" si="7"/>
        <v>0.32</v>
      </c>
      <c r="F107" s="26">
        <f t="shared" si="4"/>
        <v>9.7604679809690384E-2</v>
      </c>
      <c r="G107" s="26">
        <f t="shared" si="8"/>
        <v>0.21661438363247107</v>
      </c>
      <c r="H107" s="1">
        <f t="shared" si="0"/>
        <v>0.27999332192123061</v>
      </c>
      <c r="I107"/>
      <c r="J107"/>
      <c r="K107"/>
      <c r="L107"/>
    </row>
    <row r="108" spans="3:12" ht="17.25" customHeight="1" x14ac:dyDescent="0.2">
      <c r="C108" s="4">
        <f t="shared" si="6"/>
        <v>5100</v>
      </c>
      <c r="D108" s="26">
        <f t="shared" si="9"/>
        <v>0.27368908373870582</v>
      </c>
      <c r="E108" s="30">
        <f t="shared" si="7"/>
        <v>0.316</v>
      </c>
      <c r="F108" s="26">
        <f t="shared" si="4"/>
        <v>9.5407044719584694E-2</v>
      </c>
      <c r="G108" s="26">
        <f t="shared" si="8"/>
        <v>0.21173716492307604</v>
      </c>
      <c r="H108" s="1">
        <f t="shared" si="0"/>
        <v>0.27368908373870582</v>
      </c>
      <c r="I108"/>
      <c r="J108"/>
      <c r="K108"/>
      <c r="L108"/>
    </row>
    <row r="109" spans="3:12" ht="17.25" customHeight="1" x14ac:dyDescent="0.2">
      <c r="C109" s="4">
        <f t="shared" si="6"/>
        <v>5200</v>
      </c>
      <c r="D109" s="26">
        <f t="shared" si="9"/>
        <v>0.26764512229391607</v>
      </c>
      <c r="E109" s="30">
        <f t="shared" si="7"/>
        <v>0.312</v>
      </c>
      <c r="F109" s="26">
        <f t="shared" si="4"/>
        <v>9.3300141177911022E-2</v>
      </c>
      <c r="G109" s="26">
        <f t="shared" si="8"/>
        <v>0.20706130703447298</v>
      </c>
      <c r="H109" s="1">
        <f t="shared" si="0"/>
        <v>0.26764512229391607</v>
      </c>
      <c r="I109"/>
      <c r="J109"/>
      <c r="K109"/>
      <c r="L109"/>
    </row>
    <row r="110" spans="3:12" ht="17.25" customHeight="1" x14ac:dyDescent="0.2">
      <c r="C110" s="4">
        <f t="shared" si="6"/>
        <v>5300</v>
      </c>
      <c r="D110" s="26">
        <f t="shared" si="9"/>
        <v>0.26184599046185336</v>
      </c>
      <c r="E110" s="30">
        <f t="shared" si="7"/>
        <v>0.308</v>
      </c>
      <c r="F110" s="26">
        <f t="shared" si="4"/>
        <v>9.1278584371631541E-2</v>
      </c>
      <c r="G110" s="26">
        <f t="shared" si="8"/>
        <v>0.20257485943355805</v>
      </c>
      <c r="H110" s="1">
        <f t="shared" si="0"/>
        <v>0.26184599046185336</v>
      </c>
      <c r="I110"/>
      <c r="J110"/>
      <c r="K110"/>
      <c r="L110"/>
    </row>
    <row r="111" spans="3:12" ht="17.25" customHeight="1" x14ac:dyDescent="0.2">
      <c r="C111" s="4">
        <f t="shared" si="6"/>
        <v>5400</v>
      </c>
      <c r="D111" s="26">
        <f t="shared" si="9"/>
        <v>0.25627742658399993</v>
      </c>
      <c r="E111" s="30">
        <f t="shared" si="7"/>
        <v>0.30399999999999999</v>
      </c>
      <c r="F111" s="26">
        <f t="shared" si="4"/>
        <v>8.9337402737125995E-2</v>
      </c>
      <c r="G111" s="26">
        <f t="shared" si="8"/>
        <v>0.19826678871300493</v>
      </c>
      <c r="H111" s="1">
        <f t="shared" si="0"/>
        <v>0.25627742658399993</v>
      </c>
      <c r="I111"/>
      <c r="J111"/>
      <c r="K111"/>
      <c r="L111"/>
    </row>
    <row r="112" spans="3:12" ht="17.25" customHeight="1" x14ac:dyDescent="0.2">
      <c r="C112" s="4">
        <f t="shared" si="6"/>
        <v>5500</v>
      </c>
      <c r="D112" s="26">
        <f t="shared" si="9"/>
        <v>0.2509262436196687</v>
      </c>
      <c r="E112" s="30">
        <f t="shared" si="7"/>
        <v>0.3</v>
      </c>
      <c r="F112" s="26">
        <f t="shared" si="4"/>
        <v>8.7471999318741764E-2</v>
      </c>
      <c r="G112" s="26">
        <f t="shared" si="8"/>
        <v>0.19412689283416934</v>
      </c>
      <c r="H112" s="1">
        <f t="shared" si="0"/>
        <v>0.2509262436196687</v>
      </c>
      <c r="I112"/>
      <c r="J112"/>
      <c r="K112"/>
      <c r="L112"/>
    </row>
    <row r="113" spans="3:12" ht="17.25" customHeight="1" x14ac:dyDescent="0.2">
      <c r="C113" s="4">
        <f t="shared" si="6"/>
        <v>5600</v>
      </c>
      <c r="D113" s="26">
        <f t="shared" si="9"/>
        <v>0.24578023045425126</v>
      </c>
      <c r="E113" s="30">
        <f t="shared" si="7"/>
        <v>0.29600000000000004</v>
      </c>
      <c r="F113" s="26">
        <f t="shared" si="4"/>
        <v>8.5678117365198883E-2</v>
      </c>
      <c r="G113" s="26">
        <f t="shared" si="8"/>
        <v>0.19014572477507874</v>
      </c>
      <c r="H113" s="1">
        <f t="shared" si="0"/>
        <v>0.24578023045425126</v>
      </c>
      <c r="I113"/>
      <c r="J113"/>
      <c r="K113"/>
      <c r="L113"/>
    </row>
    <row r="114" spans="3:12" ht="17.25" customHeight="1" x14ac:dyDescent="0.2">
      <c r="C114" s="4">
        <f t="shared" si="6"/>
        <v>5700</v>
      </c>
      <c r="D114" s="26">
        <f t="shared" si="9"/>
        <v>0.24082806384148786</v>
      </c>
      <c r="E114" s="30">
        <f t="shared" si="7"/>
        <v>0.29200000000000004</v>
      </c>
      <c r="F114" s="26">
        <f t="shared" si="4"/>
        <v>8.3951809632977353E-2</v>
      </c>
      <c r="G114" s="26">
        <f t="shared" si="8"/>
        <v>0.1863145244053398</v>
      </c>
      <c r="H114" s="1">
        <f t="shared" si="0"/>
        <v>0.24082806384148786</v>
      </c>
      <c r="I114"/>
      <c r="J114"/>
      <c r="K114"/>
      <c r="L114"/>
    </row>
    <row r="115" spans="3:12" ht="17.25" customHeight="1" x14ac:dyDescent="0.2">
      <c r="C115" s="27">
        <f t="shared" ref="C115:C142" si="10">C114+100</f>
        <v>5800</v>
      </c>
      <c r="D115" s="26">
        <f t="shared" si="9"/>
        <v>0.23605922967057111</v>
      </c>
      <c r="E115" s="30">
        <f t="shared" si="7"/>
        <v>0.28800000000000003</v>
      </c>
      <c r="F115" s="26">
        <f t="shared" si="4"/>
        <v>8.2289410940308574E-2</v>
      </c>
      <c r="G115" s="26">
        <f t="shared" si="8"/>
        <v>0.18262515757512229</v>
      </c>
      <c r="H115" s="1">
        <f t="shared" si="0"/>
        <v>0.23605922967057111</v>
      </c>
      <c r="I115" s="26"/>
      <c r="J115" s="26"/>
      <c r="K115" s="26"/>
      <c r="L115" s="26"/>
    </row>
    <row r="116" spans="3:12" ht="17.25" customHeight="1" x14ac:dyDescent="0.2">
      <c r="C116" s="27">
        <f t="shared" si="10"/>
        <v>5900</v>
      </c>
      <c r="D116" s="26">
        <f t="shared" si="9"/>
        <v>0.23146395242951467</v>
      </c>
      <c r="E116" s="30">
        <f t="shared" si="7"/>
        <v>0.28400000000000003</v>
      </c>
      <c r="F116" s="26">
        <f t="shared" si="4"/>
        <v>8.0687513578355602E-2</v>
      </c>
      <c r="G116" s="26">
        <f t="shared" si="8"/>
        <v>0.17907006154511129</v>
      </c>
      <c r="H116" s="1">
        <f t="shared" si="0"/>
        <v>0.23146395242951467</v>
      </c>
      <c r="I116" s="26"/>
      <c r="J116" s="26"/>
      <c r="K116" s="26"/>
      <c r="L116" s="26"/>
    </row>
    <row r="117" spans="3:12" ht="17.25" customHeight="1" x14ac:dyDescent="0.2">
      <c r="C117" s="27">
        <f t="shared" si="10"/>
        <v>6000</v>
      </c>
      <c r="D117" s="26">
        <f t="shared" si="9"/>
        <v>0.22703313188931148</v>
      </c>
      <c r="E117" s="30">
        <f t="shared" si="7"/>
        <v>0.28000000000000003</v>
      </c>
      <c r="F117" s="26">
        <f t="shared" si="4"/>
        <v>7.9142945239535023E-2</v>
      </c>
      <c r="G117" s="26">
        <f t="shared" si="8"/>
        <v>0.17564219600276018</v>
      </c>
      <c r="H117" s="1">
        <f t="shared" si="0"/>
        <v>0.22703313188931148</v>
      </c>
      <c r="I117" s="26"/>
      <c r="J117" s="26"/>
      <c r="K117" s="26"/>
      <c r="L117" s="26"/>
    </row>
    <row r="118" spans="3:12" ht="17.25" customHeight="1" x14ac:dyDescent="0.2">
      <c r="C118" s="27">
        <f t="shared" si="10"/>
        <v>6100</v>
      </c>
      <c r="D118" s="26">
        <f t="shared" si="9"/>
        <v>0.22275828616357271</v>
      </c>
      <c r="E118" s="27">
        <f t="shared" ref="E118:E149" si="11">6.195*10^3*C118^-1.15</f>
        <v>0.27473374134647283</v>
      </c>
      <c r="F118" s="26">
        <f t="shared" si="4"/>
        <v>7.7652749168308943E-2</v>
      </c>
      <c r="G118" s="26">
        <f t="shared" si="8"/>
        <v>0.17233499901087868</v>
      </c>
      <c r="H118" s="1">
        <f t="shared" si="0"/>
        <v>0.22275828616357271</v>
      </c>
      <c r="I118" s="26"/>
      <c r="J118" s="26"/>
      <c r="K118" s="26"/>
      <c r="L118" s="26"/>
    </row>
    <row r="119" spans="3:12" ht="17.25" customHeight="1" x14ac:dyDescent="0.2">
      <c r="C119" s="27">
        <f t="shared" si="10"/>
        <v>6200</v>
      </c>
      <c r="D119" s="26">
        <f t="shared" si="9"/>
        <v>0.21863150040932341</v>
      </c>
      <c r="E119" s="27">
        <f t="shared" si="11"/>
        <v>0.26964406630216176</v>
      </c>
      <c r="F119" s="26">
        <f t="shared" si="4"/>
        <v>7.6214166278464127E-2</v>
      </c>
      <c r="G119" s="26">
        <f t="shared" si="8"/>
        <v>0.16914234732045208</v>
      </c>
      <c r="H119" s="1">
        <f t="shared" si="0"/>
        <v>0.21863150040932341</v>
      </c>
      <c r="I119" s="26"/>
      <c r="J119" s="26"/>
      <c r="K119" s="26"/>
      <c r="L119" s="26"/>
    </row>
    <row r="120" spans="3:12" ht="17.25" customHeight="1" x14ac:dyDescent="0.2">
      <c r="C120" s="27">
        <f t="shared" si="10"/>
        <v>6300</v>
      </c>
      <c r="D120" s="26">
        <f t="shared" si="9"/>
        <v>0.21464538052950458</v>
      </c>
      <c r="E120" s="27">
        <f t="shared" si="11"/>
        <v>0.26472787823616978</v>
      </c>
      <c r="F120" s="26">
        <f t="shared" si="4"/>
        <v>7.4824619013968238E-2</v>
      </c>
      <c r="G120" s="26">
        <f t="shared" si="8"/>
        <v>0.1660585205529872</v>
      </c>
      <c r="H120" s="1">
        <f t="shared" si="0"/>
        <v>0.21464538052950458</v>
      </c>
      <c r="I120" s="26"/>
      <c r="J120" s="26"/>
      <c r="K120" s="26"/>
      <c r="L120" s="26"/>
    </row>
    <row r="121" spans="3:12" ht="17.25" customHeight="1" x14ac:dyDescent="0.2">
      <c r="C121" s="27">
        <f t="shared" si="10"/>
        <v>6400</v>
      </c>
      <c r="D121" s="26">
        <f t="shared" si="9"/>
        <v>0.21079301131906297</v>
      </c>
      <c r="E121" s="27">
        <f t="shared" si="11"/>
        <v>0.25997664844148816</v>
      </c>
      <c r="F121" s="26">
        <f t="shared" si="4"/>
        <v>7.3481696758845166E-2</v>
      </c>
      <c r="G121" s="26">
        <f t="shared" si="8"/>
        <v>0.16307816882060097</v>
      </c>
      <c r="H121" s="1">
        <f t="shared" si="0"/>
        <v>0.21079301131906297</v>
      </c>
      <c r="I121" s="26"/>
      <c r="J121" s="26"/>
      <c r="K121" s="26"/>
      <c r="L121" s="26"/>
    </row>
    <row r="122" spans="3:12" ht="17.25" customHeight="1" x14ac:dyDescent="0.2">
      <c r="C122" s="27">
        <f t="shared" si="10"/>
        <v>6500</v>
      </c>
      <c r="D122" s="26">
        <f t="shared" si="9"/>
        <v>0.2070679185664194</v>
      </c>
      <c r="E122" s="27">
        <f t="shared" si="11"/>
        <v>0.25538239210013303</v>
      </c>
      <c r="F122" s="26">
        <f t="shared" si="4"/>
        <v>7.2183142625881019E-2</v>
      </c>
      <c r="G122" s="26">
        <f t="shared" si="8"/>
        <v>0.16019628340615286</v>
      </c>
      <c r="H122" s="1">
        <f t="shared" si="0"/>
        <v>0.2070679185664194</v>
      </c>
      <c r="I122" s="26"/>
      <c r="J122" s="26"/>
      <c r="K122" s="26"/>
      <c r="L122" s="26"/>
    </row>
    <row r="123" spans="3:12" ht="17.25" customHeight="1" x14ac:dyDescent="0.2">
      <c r="C123" s="27">
        <f t="shared" si="10"/>
        <v>6600</v>
      </c>
      <c r="D123" s="26">
        <f t="shared" si="9"/>
        <v>0.20346403468229995</v>
      </c>
      <c r="E123" s="27">
        <f t="shared" si="11"/>
        <v>0.25093762589226526</v>
      </c>
      <c r="F123" s="26">
        <f t="shared" si="4"/>
        <v>7.0926841474956648E-2</v>
      </c>
      <c r="G123" s="26">
        <f t="shared" si="8"/>
        <v>0.157408170172291</v>
      </c>
      <c r="H123" s="1">
        <f t="shared" si="0"/>
        <v>0.20346403468229995</v>
      </c>
      <c r="I123" s="26"/>
      <c r="J123" s="26"/>
      <c r="K123" s="26"/>
      <c r="L123" s="26"/>
    </row>
    <row r="124" spans="3:12" ht="17.25" customHeight="1" x14ac:dyDescent="0.2">
      <c r="C124" s="27">
        <f t="shared" si="10"/>
        <v>6700</v>
      </c>
      <c r="D124" s="26">
        <f t="shared" si="9"/>
        <v>0.19997566747994502</v>
      </c>
      <c r="E124" s="27">
        <f t="shared" si="11"/>
        <v>0.24663532949198874</v>
      </c>
      <c r="F124" s="26">
        <f t="shared" si="4"/>
        <v>6.9710809029939022E-2</v>
      </c>
      <c r="G124" s="26">
        <f t="shared" si="8"/>
        <v>0.15470942540853402</v>
      </c>
      <c r="H124" s="1">
        <f t="shared" si="0"/>
        <v>0.19997566747994502</v>
      </c>
      <c r="I124" s="26"/>
      <c r="J124" s="26"/>
      <c r="K124" s="26"/>
      <c r="L124" s="26"/>
    </row>
    <row r="125" spans="3:12" ht="17.25" customHeight="1" x14ac:dyDescent="0.2">
      <c r="C125" s="27">
        <f t="shared" si="10"/>
        <v>6800</v>
      </c>
      <c r="D125" s="26">
        <f t="shared" si="9"/>
        <v>0.19659747177570092</v>
      </c>
      <c r="E125" s="27">
        <f t="shared" si="11"/>
        <v>0.24246891054160205</v>
      </c>
      <c r="F125" s="26">
        <f t="shared" si="4"/>
        <v>6.853318197874822E-2</v>
      </c>
      <c r="G125" s="26">
        <f t="shared" si="8"/>
        <v>0.15209591386031729</v>
      </c>
      <c r="H125" s="1">
        <f t="shared" si="0"/>
        <v>0.19659747177570092</v>
      </c>
      <c r="I125" s="26"/>
      <c r="J125" s="26"/>
      <c r="K125" s="26"/>
      <c r="L125" s="26"/>
    </row>
    <row r="126" spans="3:12" ht="17.25" customHeight="1" x14ac:dyDescent="0.2">
      <c r="C126" s="27">
        <f t="shared" si="10"/>
        <v>6900</v>
      </c>
      <c r="D126" s="26">
        <f t="shared" si="9"/>
        <v>0.19332442351806894</v>
      </c>
      <c r="E126" s="27">
        <f t="shared" si="11"/>
        <v>0.23843217274426382</v>
      </c>
      <c r="F126" s="26">
        <f t="shared" si="4"/>
        <v>6.7392208954835497E-2</v>
      </c>
      <c r="G126" s="26">
        <f t="shared" si="8"/>
        <v>0.14956374871415806</v>
      </c>
      <c r="H126" s="1">
        <f t="shared" si="0"/>
        <v>0.19332442351806894</v>
      </c>
      <c r="I126" s="26"/>
      <c r="J126" s="26"/>
      <c r="K126" s="26"/>
      <c r="L126" s="26"/>
    </row>
    <row r="127" spans="3:12" ht="17.25" customHeight="1" x14ac:dyDescent="0.2">
      <c r="C127" s="27">
        <f t="shared" si="10"/>
        <v>7000</v>
      </c>
      <c r="D127" s="26">
        <f t="shared" si="9"/>
        <v>0.19015179618722147</v>
      </c>
      <c r="E127" s="27">
        <f t="shared" si="11"/>
        <v>0.23451928675688571</v>
      </c>
      <c r="F127" s="26">
        <f t="shared" si="4"/>
        <v>6.6286242310138327E-2</v>
      </c>
      <c r="G127" s="26">
        <f t="shared" si="8"/>
        <v>0.14710927333934753</v>
      </c>
      <c r="H127" s="1">
        <f t="shared" si="0"/>
        <v>0.19015179618722147</v>
      </c>
      <c r="I127" s="26"/>
      <c r="J127" s="26"/>
      <c r="K127" s="26"/>
      <c r="L127" s="26"/>
    </row>
    <row r="128" spans="3:12" ht="17.25" customHeight="1" x14ac:dyDescent="0.2">
      <c r="C128" s="27">
        <f t="shared" si="10"/>
        <v>7100</v>
      </c>
      <c r="D128" s="26">
        <f t="shared" si="9"/>
        <v>0.18707513923659633</v>
      </c>
      <c r="E128" s="27">
        <f t="shared" si="11"/>
        <v>0.23072476360157559</v>
      </c>
      <c r="F128" s="26">
        <f t="shared" si="4"/>
        <v>6.5213730599896505E-2</v>
      </c>
      <c r="G128" s="26">
        <f t="shared" si="8"/>
        <v>0.14472904460947905</v>
      </c>
      <c r="H128" s="1">
        <f t="shared" si="0"/>
        <v>0.18707513923659633</v>
      </c>
      <c r="I128" s="26"/>
      <c r="J128" s="26"/>
      <c r="K128" s="26"/>
      <c r="L128" s="26"/>
    </row>
    <row r="129" spans="3:12" ht="17.25" customHeight="1" x14ac:dyDescent="0.2">
      <c r="C129" s="27">
        <f t="shared" si="10"/>
        <v>7200</v>
      </c>
      <c r="D129" s="26">
        <f t="shared" si="9"/>
        <v>0.1840902583739836</v>
      </c>
      <c r="E129" s="27">
        <f t="shared" si="11"/>
        <v>0.22704343034577512</v>
      </c>
      <c r="F129" s="26">
        <f t="shared" si="4"/>
        <v>6.4173211708709002E-2</v>
      </c>
      <c r="G129" s="26">
        <f t="shared" si="8"/>
        <v>0.14241981764708347</v>
      </c>
      <c r="H129" s="1">
        <f t="shared" si="0"/>
        <v>0.1840902583739836</v>
      </c>
      <c r="I129" s="26"/>
      <c r="J129" s="26"/>
      <c r="K129" s="26"/>
      <c r="L129" s="26"/>
    </row>
    <row r="130" spans="3:12" ht="17.25" customHeight="1" x14ac:dyDescent="0.2">
      <c r="C130" s="27">
        <f t="shared" si="10"/>
        <v>7300</v>
      </c>
      <c r="D130" s="26">
        <f t="shared" si="9"/>
        <v>0.18119319750213325</v>
      </c>
      <c r="E130" s="27">
        <f t="shared" si="11"/>
        <v>0.22347040782912911</v>
      </c>
      <c r="F130" s="26">
        <f t="shared" si="4"/>
        <v>6.316330655509364E-2</v>
      </c>
      <c r="G130" s="26">
        <f t="shared" si="8"/>
        <v>0.14017853185213813</v>
      </c>
      <c r="H130" s="1">
        <f t="shared" ref="H130:H193" si="12">IF(AND($C$51=1,$C$53=1),D130,IF(AND($C$51=2,$C$53=1),E130,IF(AND($C$51=1,$C$53=2),F130,IF(AND($C$51=2,$C$53=2),G130))))</f>
        <v>0.18119319750213325</v>
      </c>
      <c r="I130" s="26"/>
      <c r="J130" s="26"/>
      <c r="K130" s="26"/>
      <c r="L130" s="26"/>
    </row>
    <row r="131" spans="3:12" ht="17.25" customHeight="1" x14ac:dyDescent="0.2">
      <c r="C131" s="27">
        <f t="shared" si="10"/>
        <v>7400</v>
      </c>
      <c r="D131" s="26">
        <f t="shared" si="9"/>
        <v>0.17838022215869667</v>
      </c>
      <c r="E131" s="27">
        <f t="shared" si="11"/>
        <v>0.22000109023952336</v>
      </c>
      <c r="F131" s="26">
        <f t="shared" si="4"/>
        <v>6.2182713318709511E-2</v>
      </c>
      <c r="G131" s="26">
        <f t="shared" si="8"/>
        <v>0.13800229809052264</v>
      </c>
      <c r="H131" s="1">
        <f t="shared" si="12"/>
        <v>0.17838022215869667</v>
      </c>
      <c r="I131" s="26"/>
      <c r="J131" s="26"/>
      <c r="K131" s="26"/>
      <c r="L131" s="26"/>
    </row>
    <row r="132" spans="3:12" ht="17.25" customHeight="1" x14ac:dyDescent="0.2">
      <c r="C132" s="27">
        <f t="shared" si="10"/>
        <v>7500</v>
      </c>
      <c r="D132" s="26">
        <f t="shared" si="9"/>
        <v>0.17564780431271712</v>
      </c>
      <c r="E132" s="27">
        <f t="shared" si="11"/>
        <v>0.21663112636219045</v>
      </c>
      <c r="F132" s="26">
        <f t="shared" si="4"/>
        <v>6.1230202140467392E-2</v>
      </c>
      <c r="G132" s="26">
        <f t="shared" si="8"/>
        <v>0.13588838693195676</v>
      </c>
      <c r="H132" s="1">
        <f t="shared" si="12"/>
        <v>0.17564780431271712</v>
      </c>
      <c r="I132" s="26"/>
      <c r="J132" s="26"/>
      <c r="K132" s="26"/>
      <c r="L132" s="26"/>
    </row>
    <row r="133" spans="3:12" ht="17.25" customHeight="1" x14ac:dyDescent="0.2">
      <c r="C133" s="27">
        <f t="shared" si="10"/>
        <v>7600</v>
      </c>
      <c r="D133" s="26">
        <f t="shared" si="9"/>
        <v>0.17299260839016714</v>
      </c>
      <c r="E133" s="27">
        <f t="shared" si="11"/>
        <v>0.2133564023446318</v>
      </c>
      <c r="F133" s="26">
        <f t="shared" si="4"/>
        <v>6.030461025108156E-2</v>
      </c>
      <c r="G133" s="26">
        <f t="shared" si="8"/>
        <v>0.13383421783877952</v>
      </c>
      <c r="H133" s="1">
        <f t="shared" si="12"/>
        <v>0.17299260839016714</v>
      </c>
      <c r="I133" s="26"/>
      <c r="J133" s="26"/>
      <c r="K133" s="26"/>
      <c r="L133" s="26"/>
    </row>
    <row r="134" spans="3:12" ht="17.25" customHeight="1" x14ac:dyDescent="0.2">
      <c r="C134" s="27">
        <f t="shared" si="10"/>
        <v>7700</v>
      </c>
      <c r="D134" s="26">
        <f t="shared" si="9"/>
        <v>0.17041147841452964</v>
      </c>
      <c r="E134" s="27">
        <f t="shared" si="11"/>
        <v>0.21017302583675315</v>
      </c>
      <c r="F134" s="26">
        <f t="shared" si="4"/>
        <v>5.9404837488321996E-2</v>
      </c>
      <c r="G134" s="26">
        <f t="shared" si="8"/>
        <v>0.13183734921737253</v>
      </c>
      <c r="H134" s="1">
        <f t="shared" si="12"/>
        <v>0.17041147841452964</v>
      </c>
      <c r="I134" s="26"/>
      <c r="J134" s="26"/>
      <c r="K134" s="26"/>
      <c r="L134" s="26"/>
    </row>
    <row r="135" spans="3:12" ht="17.25" customHeight="1" x14ac:dyDescent="0.2">
      <c r="C135" s="27">
        <f t="shared" si="10"/>
        <v>7800</v>
      </c>
      <c r="D135" s="26">
        <f t="shared" si="9"/>
        <v>0.16790142616030118</v>
      </c>
      <c r="E135" s="27">
        <f t="shared" si="11"/>
        <v>0.20707731138026395</v>
      </c>
      <c r="F135" s="26">
        <f t="shared" si="4"/>
        <v>5.8529842167367577E-2</v>
      </c>
      <c r="G135" s="26">
        <f t="shared" si="8"/>
        <v>0.12989546925322126</v>
      </c>
      <c r="H135" s="1">
        <f t="shared" si="12"/>
        <v>0.16790142616030118</v>
      </c>
      <c r="I135" s="26"/>
      <c r="J135" s="26"/>
      <c r="K135" s="26"/>
      <c r="L135" s="26"/>
    </row>
    <row r="136" spans="3:12" ht="17.25" customHeight="1" x14ac:dyDescent="0.2">
      <c r="C136" s="27">
        <f t="shared" si="10"/>
        <v>7900</v>
      </c>
      <c r="D136" s="26">
        <f t="shared" si="9"/>
        <v>0.16545962022783592</v>
      </c>
      <c r="E136" s="27">
        <f t="shared" si="11"/>
        <v>0.20406576693439052</v>
      </c>
      <c r="F136" s="26">
        <f t="shared" si="4"/>
        <v>5.7678637272335395E-2</v>
      </c>
      <c r="G136" s="26">
        <f t="shared" si="8"/>
        <v>0.12800638745876378</v>
      </c>
      <c r="H136" s="1">
        <f t="shared" si="12"/>
        <v>0.16545962022783592</v>
      </c>
      <c r="I136" s="26"/>
      <c r="J136" s="26"/>
      <c r="K136" s="26"/>
      <c r="L136" s="26"/>
    </row>
    <row r="137" spans="3:12" ht="17.25" customHeight="1" x14ac:dyDescent="0.2">
      <c r="C137" s="27">
        <f t="shared" si="10"/>
        <v>8000</v>
      </c>
      <c r="D137" s="26">
        <f t="shared" si="9"/>
        <v>0.16308337595726158</v>
      </c>
      <c r="E137" s="27">
        <f t="shared" si="11"/>
        <v>0.20113508143643949</v>
      </c>
      <c r="F137" s="26">
        <f t="shared" si="4"/>
        <v>5.6850286940307596E-2</v>
      </c>
      <c r="G137" s="26">
        <f t="shared" si="8"/>
        <v>0.12616802687037995</v>
      </c>
      <c r="H137" s="1">
        <f t="shared" si="12"/>
        <v>0.16308337595726158</v>
      </c>
      <c r="I137" s="26"/>
      <c r="J137" s="26"/>
      <c r="K137" s="26"/>
      <c r="L137" s="26"/>
    </row>
    <row r="138" spans="3:12" ht="17.25" customHeight="1" x14ac:dyDescent="0.2">
      <c r="C138" s="27">
        <f t="shared" si="10"/>
        <v>8100</v>
      </c>
      <c r="D138" s="26">
        <f t="shared" si="9"/>
        <v>0.16077014610747337</v>
      </c>
      <c r="E138" s="27">
        <f t="shared" si="11"/>
        <v>0.19828211330595211</v>
      </c>
      <c r="F138" s="26">
        <f t="shared" si="4"/>
        <v>5.6043903212061687E-2</v>
      </c>
      <c r="G138" s="26">
        <f t="shared" si="8"/>
        <v>0.12437841683727682</v>
      </c>
      <c r="H138" s="1">
        <f t="shared" si="12"/>
        <v>0.16077014610747337</v>
      </c>
      <c r="I138" s="26"/>
      <c r="J138" s="26"/>
      <c r="K138" s="26"/>
      <c r="L138" s="26"/>
    </row>
    <row r="139" spans="3:12" ht="17.25" customHeight="1" x14ac:dyDescent="0.2">
      <c r="C139" s="27">
        <f t="shared" si="10"/>
        <v>8200</v>
      </c>
      <c r="D139" s="26">
        <f t="shared" si="9"/>
        <v>0.1585175122335504</v>
      </c>
      <c r="E139" s="27">
        <f t="shared" si="11"/>
        <v>0.19550387981024184</v>
      </c>
      <c r="F139" s="26">
        <f t="shared" si="4"/>
        <v>5.5258643026268518E-2</v>
      </c>
      <c r="G139" s="26">
        <f t="shared" si="8"/>
        <v>0.12263568635070216</v>
      </c>
      <c r="H139" s="1">
        <f t="shared" si="12"/>
        <v>0.1585175122335504</v>
      </c>
      <c r="I139" s="26"/>
      <c r="J139" s="26"/>
      <c r="K139" s="26"/>
      <c r="L139" s="26"/>
    </row>
    <row r="140" spans="3:12" ht="17.25" customHeight="1" x14ac:dyDescent="0.2">
      <c r="C140" s="27">
        <f t="shared" si="10"/>
        <v>8300</v>
      </c>
      <c r="D140" s="26">
        <f t="shared" si="9"/>
        <v>0.15632317670249432</v>
      </c>
      <c r="E140" s="27">
        <f t="shared" si="11"/>
        <v>0.19279754721719136</v>
      </c>
      <c r="F140" s="26">
        <f t="shared" si="4"/>
        <v>5.4493705436206956E-2</v>
      </c>
      <c r="G140" s="26">
        <f t="shared" si="8"/>
        <v>0.12093805786699043</v>
      </c>
      <c r="H140" s="1">
        <f t="shared" si="12"/>
        <v>0.15632317670249432</v>
      </c>
      <c r="I140" s="26"/>
      <c r="J140" s="26"/>
      <c r="K140" s="26"/>
      <c r="L140" s="26"/>
    </row>
    <row r="141" spans="3:12" ht="17.25" customHeight="1" x14ac:dyDescent="0.2">
      <c r="C141" s="27">
        <f t="shared" si="10"/>
        <v>8400</v>
      </c>
      <c r="D141" s="26">
        <f t="shared" si="9"/>
        <v>0.15418495529299742</v>
      </c>
      <c r="E141" s="27">
        <f t="shared" si="11"/>
        <v>0.1901604216683494</v>
      </c>
      <c r="F141" s="26">
        <f t="shared" si="4"/>
        <v>5.3748329030069375E-2</v>
      </c>
      <c r="G141" s="26">
        <f t="shared" si="8"/>
        <v>0.11928384158243838</v>
      </c>
      <c r="H141" s="1">
        <f t="shared" si="12"/>
        <v>0.15418495529299742</v>
      </c>
      <c r="I141" s="26"/>
      <c r="J141" s="26"/>
      <c r="K141" s="26"/>
      <c r="L141" s="26"/>
    </row>
    <row r="142" spans="3:12" ht="17.25" customHeight="1" x14ac:dyDescent="0.2">
      <c r="C142" s="27">
        <f t="shared" si="10"/>
        <v>8500</v>
      </c>
      <c r="D142" s="26">
        <f t="shared" si="9"/>
        <v>0.15210077033016067</v>
      </c>
      <c r="E142" s="27">
        <f t="shared" si="11"/>
        <v>0.18758994071179483</v>
      </c>
      <c r="F142" s="26">
        <f t="shared" ref="F142:F205" si="13">1.751*10^3*C142^-1.15</f>
        <v>5.302178953774863E-2</v>
      </c>
      <c r="G142" s="26">
        <f t="shared" si="8"/>
        <v>0.1176714301220395</v>
      </c>
      <c r="H142" s="1">
        <f t="shared" si="12"/>
        <v>0.15210077033016067</v>
      </c>
      <c r="I142" s="26"/>
      <c r="J142" s="26"/>
      <c r="K142" s="26"/>
      <c r="L142" s="26"/>
    </row>
    <row r="143" spans="3:12" ht="17.25" customHeight="1" x14ac:dyDescent="0.2">
      <c r="C143" s="27">
        <f t="shared" ref="C143:C174" si="14">C142+250</f>
        <v>8750</v>
      </c>
      <c r="D143" s="26">
        <f t="shared" si="9"/>
        <v>0.14711397058420783</v>
      </c>
      <c r="E143" s="27">
        <f t="shared" si="11"/>
        <v>0.18143958745155633</v>
      </c>
      <c r="F143" s="26">
        <f t="shared" si="13"/>
        <v>5.1283408818026656E-2</v>
      </c>
      <c r="G143" s="26">
        <f t="shared" si="8"/>
        <v>0.11381343613183986</v>
      </c>
      <c r="H143" s="1">
        <f t="shared" si="12"/>
        <v>0.14711397058420783</v>
      </c>
      <c r="I143" s="26"/>
      <c r="J143" s="26"/>
      <c r="K143" s="26"/>
      <c r="L143" s="26"/>
    </row>
    <row r="144" spans="3:12" ht="17.25" customHeight="1" x14ac:dyDescent="0.2">
      <c r="C144" s="27">
        <f t="shared" si="14"/>
        <v>9000</v>
      </c>
      <c r="D144" s="26">
        <f t="shared" si="9"/>
        <v>0.14242436515616475</v>
      </c>
      <c r="E144" s="27">
        <f t="shared" si="11"/>
        <v>0.17565577187785</v>
      </c>
      <c r="F144" s="26">
        <f t="shared" si="13"/>
        <v>4.9648628984360829E-2</v>
      </c>
      <c r="G144" s="26">
        <f t="shared" si="8"/>
        <v>0.11018536392531478</v>
      </c>
      <c r="H144" s="1">
        <f t="shared" si="12"/>
        <v>0.14242436515616475</v>
      </c>
      <c r="I144" s="26"/>
      <c r="J144" s="26"/>
      <c r="K144" s="26"/>
      <c r="L144" s="26"/>
    </row>
    <row r="145" spans="3:12" ht="17.25" customHeight="1" x14ac:dyDescent="0.2">
      <c r="C145" s="27">
        <f t="shared" si="14"/>
        <v>9250</v>
      </c>
      <c r="D145" s="26">
        <f t="shared" si="9"/>
        <v>0.13800670454683028</v>
      </c>
      <c r="E145" s="27">
        <f t="shared" si="11"/>
        <v>0.17020735310922031</v>
      </c>
      <c r="F145" s="26">
        <f t="shared" si="13"/>
        <v>4.8108648150806253E-2</v>
      </c>
      <c r="G145" s="26">
        <f t="shared" si="8"/>
        <v>0.10676767944833415</v>
      </c>
      <c r="H145" s="1">
        <f t="shared" si="12"/>
        <v>0.13800670454683028</v>
      </c>
      <c r="I145" s="26"/>
      <c r="J145" s="26"/>
      <c r="K145" s="26"/>
      <c r="L145" s="26"/>
    </row>
    <row r="146" spans="3:12" ht="17.25" customHeight="1" x14ac:dyDescent="0.2">
      <c r="C146" s="27">
        <f t="shared" si="14"/>
        <v>9500</v>
      </c>
      <c r="D146" s="26">
        <f t="shared" si="9"/>
        <v>0.13383849120698837</v>
      </c>
      <c r="E146" s="27">
        <f t="shared" si="11"/>
        <v>0.16506658431759763</v>
      </c>
      <c r="F146" s="26">
        <f t="shared" si="13"/>
        <v>4.6655623751430744E-2</v>
      </c>
      <c r="G146" s="26">
        <f t="shared" si="8"/>
        <v>0.1035429776687949</v>
      </c>
      <c r="H146" s="1">
        <f t="shared" si="12"/>
        <v>0.13383849120698837</v>
      </c>
      <c r="I146" s="26"/>
      <c r="J146" s="26"/>
      <c r="K146" s="26"/>
      <c r="L146" s="26"/>
    </row>
    <row r="147" spans="3:12" ht="17.25" customHeight="1" x14ac:dyDescent="0.2">
      <c r="C147" s="27">
        <f t="shared" si="14"/>
        <v>9750</v>
      </c>
      <c r="D147" s="26">
        <f t="shared" si="9"/>
        <v>0.12989961685596224</v>
      </c>
      <c r="E147" s="27">
        <f t="shared" si="11"/>
        <v>0.16020866542358872</v>
      </c>
      <c r="F147" s="26">
        <f t="shared" si="13"/>
        <v>4.5282546110848081E-2</v>
      </c>
      <c r="G147" s="26">
        <f t="shared" si="8"/>
        <v>0.1004957019912939</v>
      </c>
      <c r="H147" s="1">
        <f t="shared" si="12"/>
        <v>0.12989961685596224</v>
      </c>
      <c r="I147" s="26"/>
      <c r="J147" s="26"/>
      <c r="K147" s="26"/>
      <c r="L147" s="26"/>
    </row>
    <row r="148" spans="3:12" ht="17.25" customHeight="1" x14ac:dyDescent="0.2">
      <c r="C148" s="27">
        <f t="shared" si="14"/>
        <v>10000</v>
      </c>
      <c r="D148" s="26">
        <f t="shared" si="9"/>
        <v>0.12617205545472615</v>
      </c>
      <c r="E148" s="27">
        <f t="shared" si="11"/>
        <v>0.15561136443201842</v>
      </c>
      <c r="F148" s="26">
        <f t="shared" si="13"/>
        <v>4.3983131415732728E-2</v>
      </c>
      <c r="G148" s="26">
        <f t="shared" si="8"/>
        <v>9.7611906728462247E-2</v>
      </c>
      <c r="H148" s="1">
        <f t="shared" si="12"/>
        <v>0.12617205545472615</v>
      </c>
      <c r="I148" s="26"/>
      <c r="J148" s="26"/>
      <c r="K148" s="26"/>
      <c r="L148" s="26"/>
    </row>
    <row r="149" spans="3:12" ht="17.25" customHeight="1" x14ac:dyDescent="0.2">
      <c r="C149" s="27">
        <f t="shared" si="14"/>
        <v>10250</v>
      </c>
      <c r="D149" s="26">
        <f t="shared" si="9"/>
        <v>0.1226396021463167</v>
      </c>
      <c r="E149" s="27">
        <f t="shared" si="11"/>
        <v>0.15125469546016962</v>
      </c>
      <c r="F149" s="26">
        <f t="shared" si="13"/>
        <v>4.2751730710372395E-2</v>
      </c>
      <c r="G149" s="26">
        <f t="shared" si="8"/>
        <v>9.4879055134498652E-2</v>
      </c>
      <c r="H149" s="1">
        <f t="shared" si="12"/>
        <v>0.1226396021463167</v>
      </c>
      <c r="I149" s="26"/>
      <c r="J149" s="26"/>
      <c r="K149" s="26"/>
      <c r="L149" s="26"/>
    </row>
    <row r="150" spans="3:12" ht="17.25" customHeight="1" x14ac:dyDescent="0.2">
      <c r="C150" s="27">
        <f t="shared" si="14"/>
        <v>10500</v>
      </c>
      <c r="D150" s="26">
        <f t="shared" si="9"/>
        <v>0.11928765035260698</v>
      </c>
      <c r="E150" s="27">
        <f t="shared" ref="E150:E181" si="15">6.195*10^3*C150^-1.15</f>
        <v>0.14712064382528375</v>
      </c>
      <c r="F150" s="26">
        <f t="shared" si="13"/>
        <v>4.1583252193393358E-2</v>
      </c>
      <c r="G150" s="26">
        <f t="shared" si="8"/>
        <v>9.2285846958039167E-2</v>
      </c>
      <c r="H150" s="1">
        <f t="shared" si="12"/>
        <v>0.11928765035260698</v>
      </c>
      <c r="I150" s="26"/>
      <c r="J150" s="26"/>
      <c r="K150" s="26"/>
      <c r="L150" s="26"/>
    </row>
    <row r="151" spans="3:12" ht="17.25" customHeight="1" x14ac:dyDescent="0.2">
      <c r="C151" s="27">
        <f t="shared" si="14"/>
        <v>10750</v>
      </c>
      <c r="D151" s="26">
        <f t="shared" si="9"/>
        <v>0.11610300069426296</v>
      </c>
      <c r="E151" s="27">
        <f t="shared" si="15"/>
        <v>0.14319293038044179</v>
      </c>
      <c r="F151" s="26">
        <f t="shared" si="13"/>
        <v>4.0473094607934391E-2</v>
      </c>
      <c r="G151" s="26">
        <f t="shared" si="8"/>
        <v>8.9822070614753322E-2</v>
      </c>
      <c r="H151" s="1">
        <f t="shared" si="12"/>
        <v>0.11610300069426296</v>
      </c>
      <c r="I151" s="26"/>
      <c r="J151" s="26"/>
      <c r="K151" s="26"/>
      <c r="L151" s="26"/>
    </row>
    <row r="152" spans="3:12" ht="17.25" customHeight="1" x14ac:dyDescent="0.2">
      <c r="C152" s="27">
        <f t="shared" si="14"/>
        <v>11000</v>
      </c>
      <c r="D152" s="26">
        <f t="shared" si="9"/>
        <v>0.11307369657171221</v>
      </c>
      <c r="E152" s="27">
        <f t="shared" si="15"/>
        <v>0.13945680873218338</v>
      </c>
      <c r="F152" s="26">
        <f t="shared" si="13"/>
        <v>3.9417089925755142E-2</v>
      </c>
      <c r="G152" s="26">
        <f t="shared" si="8"/>
        <v>8.747847598599913E-2</v>
      </c>
      <c r="H152" s="1">
        <f t="shared" si="12"/>
        <v>0.11307369657171221</v>
      </c>
      <c r="I152" s="26"/>
      <c r="J152" s="26"/>
      <c r="K152" s="26"/>
      <c r="L152" s="26"/>
    </row>
    <row r="153" spans="3:12" ht="17.25" customHeight="1" x14ac:dyDescent="0.2">
      <c r="C153" s="27">
        <f t="shared" si="14"/>
        <v>11250</v>
      </c>
      <c r="D153" s="26">
        <f t="shared" si="9"/>
        <v>0.11018888217826149</v>
      </c>
      <c r="E153" s="27">
        <f t="shared" si="15"/>
        <v>0.13589889012429424</v>
      </c>
      <c r="F153" s="26">
        <f t="shared" si="13"/>
        <v>3.8411453851112061E-2</v>
      </c>
      <c r="G153" s="26">
        <f t="shared" si="8"/>
        <v>8.524666457191403E-2</v>
      </c>
      <c r="H153" s="1">
        <f t="shared" si="12"/>
        <v>0.11018888217826149</v>
      </c>
      <c r="I153" s="26"/>
      <c r="J153" s="26"/>
      <c r="K153" s="26"/>
      <c r="L153" s="26"/>
    </row>
    <row r="154" spans="3:12" ht="17.25" customHeight="1" x14ac:dyDescent="0.2">
      <c r="C154" s="27">
        <f t="shared" si="14"/>
        <v>11500</v>
      </c>
      <c r="D154" s="26">
        <f t="shared" si="9"/>
        <v>0.10743867946448905</v>
      </c>
      <c r="E154" s="27">
        <f t="shared" si="15"/>
        <v>0.13250699169470628</v>
      </c>
      <c r="F154" s="26">
        <f t="shared" si="13"/>
        <v>3.7452742930981553E-2</v>
      </c>
      <c r="G154" s="26">
        <f t="shared" si="8"/>
        <v>8.3118994305993316E-2</v>
      </c>
      <c r="H154" s="1">
        <f t="shared" si="12"/>
        <v>0.10743867946448905</v>
      </c>
      <c r="I154" s="26"/>
      <c r="J154" s="26"/>
      <c r="K154" s="26"/>
      <c r="L154" s="26"/>
    </row>
    <row r="155" spans="3:12" ht="17.25" customHeight="1" x14ac:dyDescent="0.2">
      <c r="C155" s="27">
        <f t="shared" si="14"/>
        <v>11750</v>
      </c>
      <c r="D155" s="26">
        <f t="shared" si="9"/>
        <v>0.10481408117563219</v>
      </c>
      <c r="E155" s="27">
        <f t="shared" si="15"/>
        <v>0.1292700045556523</v>
      </c>
      <c r="F155" s="26">
        <f t="shared" si="13"/>
        <v>3.6537817268272342E-2</v>
      </c>
      <c r="G155" s="26">
        <f t="shared" si="8"/>
        <v>8.1088496804401097E-2</v>
      </c>
      <c r="H155" s="1">
        <f t="shared" si="12"/>
        <v>0.10481408117563219</v>
      </c>
      <c r="I155" s="26"/>
      <c r="J155" s="26"/>
      <c r="K155" s="26"/>
      <c r="L155" s="26"/>
    </row>
    <row r="156" spans="3:12" ht="17.25" customHeight="1" x14ac:dyDescent="0.2">
      <c r="C156" s="27">
        <f t="shared" si="14"/>
        <v>12000</v>
      </c>
      <c r="D156" s="26">
        <f t="shared" si="9"/>
        <v>0.10230685757161384</v>
      </c>
      <c r="E156" s="27">
        <f t="shared" si="15"/>
        <v>0.12617777874898423</v>
      </c>
      <c r="F156" s="26">
        <f t="shared" si="13"/>
        <v>3.5663808004757283E-2</v>
      </c>
      <c r="G156" s="26">
        <f t="shared" si="8"/>
        <v>7.914880520073489E-2</v>
      </c>
      <c r="H156" s="1">
        <f t="shared" si="12"/>
        <v>0.10230685757161384</v>
      </c>
      <c r="I156" s="26"/>
      <c r="J156" s="26"/>
      <c r="K156" s="26"/>
      <c r="L156" s="26"/>
    </row>
    <row r="157" spans="3:12" ht="17.25" customHeight="1" x14ac:dyDescent="0.2">
      <c r="C157" s="27">
        <f t="shared" si="14"/>
        <v>12250</v>
      </c>
      <c r="D157" s="26">
        <f t="shared" si="9"/>
        <v>9.9909474836299639E-2</v>
      </c>
      <c r="E157" s="27">
        <f t="shared" si="15"/>
        <v>0.12322102261813185</v>
      </c>
      <c r="F157" s="26">
        <f t="shared" si="13"/>
        <v>3.4828088878829516E-2</v>
      </c>
      <c r="G157" s="26">
        <f t="shared" si="8"/>
        <v>7.7294091024061401E-2</v>
      </c>
      <c r="H157" s="1">
        <f t="shared" si="12"/>
        <v>9.9909474836299639E-2</v>
      </c>
      <c r="I157" s="26"/>
      <c r="J157" s="26"/>
      <c r="K157" s="26"/>
      <c r="L157" s="26"/>
    </row>
    <row r="158" spans="3:12" ht="17.25" customHeight="1" x14ac:dyDescent="0.2">
      <c r="C158" s="27">
        <f t="shared" si="14"/>
        <v>12500</v>
      </c>
      <c r="D158" s="26">
        <f t="shared" si="9"/>
        <v>9.7615023507009249E-2</v>
      </c>
      <c r="E158" s="27">
        <f t="shared" si="15"/>
        <v>0.12039121453830824</v>
      </c>
      <c r="F158" s="26">
        <f t="shared" si="13"/>
        <v>3.4028251276283734E-2</v>
      </c>
      <c r="G158" s="26">
        <f t="shared" si="8"/>
        <v>7.5519008829034034E-2</v>
      </c>
      <c r="H158" s="1">
        <f t="shared" si="12"/>
        <v>9.7615023507009249E-2</v>
      </c>
      <c r="I158" s="26"/>
      <c r="J158" s="26"/>
      <c r="K158" s="26"/>
      <c r="L158" s="26"/>
    </row>
    <row r="159" spans="3:12" ht="17.25" customHeight="1" x14ac:dyDescent="0.2">
      <c r="C159" s="27">
        <f t="shared" si="14"/>
        <v>12750</v>
      </c>
      <c r="D159" s="26">
        <f t="shared" si="9"/>
        <v>9.5417155521593286E-2</v>
      </c>
      <c r="E159" s="27">
        <f t="shared" si="15"/>
        <v>0.11768052527498914</v>
      </c>
      <c r="F159" s="26">
        <f t="shared" si="13"/>
        <v>3.3262082285150277E-2</v>
      </c>
      <c r="G159" s="26">
        <f t="shared" si="8"/>
        <v>7.3818647492914891E-2</v>
      </c>
      <c r="H159" s="1">
        <f t="shared" si="12"/>
        <v>9.5417155521593286E-2</v>
      </c>
      <c r="I159" s="26"/>
      <c r="J159" s="26"/>
      <c r="K159" s="26"/>
      <c r="L159" s="26"/>
    </row>
    <row r="160" spans="3:12" ht="17.25" customHeight="1" x14ac:dyDescent="0.2">
      <c r="C160" s="27">
        <f t="shared" si="14"/>
        <v>13000</v>
      </c>
      <c r="D160" s="26">
        <f t="shared" si="9"/>
        <v>9.3310028699923622E-2</v>
      </c>
      <c r="E160" s="27">
        <f t="shared" si="15"/>
        <v>0.11508174951145268</v>
      </c>
      <c r="F160" s="26">
        <f t="shared" si="13"/>
        <v>3.2527545342139412E-2</v>
      </c>
      <c r="G160" s="26">
        <f t="shared" si="8"/>
        <v>7.2188487264165477E-2</v>
      </c>
      <c r="H160" s="1">
        <f t="shared" si="12"/>
        <v>9.3310028699923622E-2</v>
      </c>
      <c r="I160" s="26"/>
      <c r="J160" s="26"/>
      <c r="K160" s="26"/>
      <c r="L160" s="26"/>
    </row>
    <row r="161" spans="3:12" ht="17.25" customHeight="1" x14ac:dyDescent="0.2">
      <c r="C161" s="27">
        <f t="shared" si="14"/>
        <v>13250</v>
      </c>
      <c r="D161" s="26">
        <f t="shared" si="9"/>
        <v>9.1288257658304478E-2</v>
      </c>
      <c r="E161" s="27">
        <f t="shared" si="15"/>
        <v>0.11258824531021228</v>
      </c>
      <c r="F161" s="26">
        <f t="shared" si="13"/>
        <v>3.1822763121578966E-2</v>
      </c>
      <c r="G161" s="26">
        <f t="shared" si="8"/>
        <v>7.0624361787810314E-2</v>
      </c>
      <c r="H161" s="1">
        <f t="shared" si="12"/>
        <v>9.1288257658304478E-2</v>
      </c>
      <c r="I161" s="26"/>
      <c r="J161" s="26"/>
      <c r="K161" s="26"/>
      <c r="L161" s="26"/>
    </row>
    <row r="162" spans="3:12" ht="17.25" customHeight="1" x14ac:dyDescent="0.2">
      <c r="C162" s="27">
        <f t="shared" si="14"/>
        <v>13500</v>
      </c>
      <c r="D162" s="26">
        <f t="shared" si="9"/>
        <v>8.9346870306252324E-2</v>
      </c>
      <c r="E162" s="27">
        <f t="shared" si="15"/>
        <v>0.1101938804593337</v>
      </c>
      <c r="F162" s="26">
        <f t="shared" si="13"/>
        <v>3.1146002370345975E-2</v>
      </c>
      <c r="G162" s="26">
        <f t="shared" ref="G162:G225" si="16">3.886*10^3*C162^-1.15</f>
        <v>6.912242444955137E-2</v>
      </c>
      <c r="H162" s="1">
        <f t="shared" si="12"/>
        <v>8.9346870306252324E-2</v>
      </c>
      <c r="I162" s="26"/>
      <c r="J162" s="26"/>
      <c r="K162" s="26"/>
      <c r="L162" s="26"/>
    </row>
    <row r="163" spans="3:12" ht="17.25" customHeight="1" x14ac:dyDescent="0.2">
      <c r="C163" s="27">
        <f t="shared" si="14"/>
        <v>13750</v>
      </c>
      <c r="D163" s="26">
        <f t="shared" si="9"/>
        <v>8.7481269200950076E-2</v>
      </c>
      <c r="E163" s="27">
        <f t="shared" si="15"/>
        <v>0.10789298480985182</v>
      </c>
      <c r="F163" s="26">
        <f t="shared" si="13"/>
        <v>3.049566043616635E-2</v>
      </c>
      <c r="G163" s="26">
        <f t="shared" si="16"/>
        <v>6.7679118477979694E-2</v>
      </c>
      <c r="H163" s="1">
        <f t="shared" si="12"/>
        <v>8.7481269200950076E-2</v>
      </c>
      <c r="I163" s="26"/>
      <c r="J163" s="26"/>
      <c r="K163" s="26"/>
      <c r="L163" s="26"/>
    </row>
    <row r="164" spans="3:12" ht="17.25" customHeight="1" x14ac:dyDescent="0.2">
      <c r="C164" s="27">
        <f t="shared" si="14"/>
        <v>14000</v>
      </c>
      <c r="D164" s="26">
        <f t="shared" si="9"/>
        <v>8.568719714000686E-2</v>
      </c>
      <c r="E164" s="27">
        <f t="shared" si="15"/>
        <v>0.10568030784040265</v>
      </c>
      <c r="F164" s="26">
        <f t="shared" si="13"/>
        <v>2.987025327337289E-2</v>
      </c>
      <c r="G164" s="26">
        <f t="shared" si="16"/>
        <v>6.6291150325715045E-2</v>
      </c>
      <c r="H164" s="1">
        <f t="shared" si="12"/>
        <v>8.568719714000686E-2</v>
      </c>
      <c r="I164" s="26"/>
      <c r="J164" s="26"/>
      <c r="K164" s="26"/>
      <c r="L164" s="26"/>
    </row>
    <row r="165" spans="3:12" ht="17.25" customHeight="1" x14ac:dyDescent="0.2">
      <c r="C165" s="27">
        <f t="shared" si="14"/>
        <v>14250</v>
      </c>
      <c r="D165" s="26">
        <f t="shared" si="9"/>
        <v>8.3960706461591456E-2</v>
      </c>
      <c r="E165" s="27">
        <f t="shared" si="15"/>
        <v>0.10355098079425822</v>
      </c>
      <c r="F165" s="26">
        <f t="shared" si="13"/>
        <v>2.9268404741040539E-2</v>
      </c>
      <c r="G165" s="26">
        <f t="shared" si="16"/>
        <v>6.4955465918722755E-2</v>
      </c>
      <c r="H165" s="1">
        <f t="shared" si="12"/>
        <v>8.3960706461591456E-2</v>
      </c>
      <c r="I165" s="26"/>
      <c r="J165" s="26"/>
      <c r="K165" s="26"/>
      <c r="L165" s="26"/>
    </row>
    <row r="166" spans="3:12" ht="17.25" customHeight="1" x14ac:dyDescent="0.2">
      <c r="C166" s="27">
        <f t="shared" si="14"/>
        <v>14500</v>
      </c>
      <c r="D166" s="26">
        <f t="shared" si="9"/>
        <v>8.2298131595516508E-2</v>
      </c>
      <c r="E166" s="27">
        <f t="shared" si="15"/>
        <v>0.10150048282584606</v>
      </c>
      <c r="F166" s="26">
        <f t="shared" si="13"/>
        <v>2.8688837034391679E-2</v>
      </c>
      <c r="G166" s="26">
        <f t="shared" si="16"/>
        <v>6.3669229420700205E-2</v>
      </c>
      <c r="H166" s="1">
        <f t="shared" si="12"/>
        <v>8.2298131595516508E-2</v>
      </c>
      <c r="I166" s="26"/>
      <c r="J166" s="26"/>
      <c r="K166" s="26"/>
      <c r="L166" s="26"/>
    </row>
    <row r="167" spans="3:12" ht="17.25" customHeight="1" x14ac:dyDescent="0.2">
      <c r="C167" s="27">
        <f t="shared" si="14"/>
        <v>14750</v>
      </c>
      <c r="D167" s="26">
        <f t="shared" si="9"/>
        <v>8.0696064471811393E-2</v>
      </c>
      <c r="E167" s="27">
        <f t="shared" si="15"/>
        <v>9.9524610671485492E-2</v>
      </c>
      <c r="F167" s="26">
        <f t="shared" si="13"/>
        <v>2.8130362112311718E-2</v>
      </c>
      <c r="G167" s="26">
        <f t="shared" si="16"/>
        <v>6.2429804208134404E-2</v>
      </c>
      <c r="H167" s="1">
        <f t="shared" si="12"/>
        <v>8.0696064471811393E-2</v>
      </c>
      <c r="I167" s="26"/>
      <c r="J167" s="26"/>
      <c r="K167" s="26"/>
      <c r="L167" s="26"/>
    </row>
    <row r="168" spans="3:12" ht="17.25" customHeight="1" x14ac:dyDescent="0.2">
      <c r="C168" s="27">
        <f t="shared" si="14"/>
        <v>15000</v>
      </c>
      <c r="D168" s="26">
        <f t="shared" si="9"/>
        <v>7.915133244670633E-2</v>
      </c>
      <c r="E168" s="27">
        <f t="shared" si="15"/>
        <v>9.7619451424914544E-2</v>
      </c>
      <c r="F168" s="26">
        <f t="shared" si="13"/>
        <v>2.7591874002425403E-2</v>
      </c>
      <c r="G168" s="26">
        <f t="shared" si="16"/>
        <v>6.1234735792932676E-2</v>
      </c>
      <c r="H168" s="1">
        <f t="shared" si="12"/>
        <v>7.915133244670633E-2</v>
      </c>
      <c r="I168"/>
      <c r="J168"/>
      <c r="K168"/>
      <c r="L168"/>
    </row>
    <row r="169" spans="3:12" ht="17.25" customHeight="1" x14ac:dyDescent="0.2">
      <c r="C169" s="27">
        <f t="shared" si="14"/>
        <v>15250</v>
      </c>
      <c r="D169" s="26">
        <f t="shared" si="9"/>
        <v>7.7660978451319918E-2</v>
      </c>
      <c r="E169" s="27">
        <f t="shared" si="15"/>
        <v>9.5781358054136345E-2</v>
      </c>
      <c r="F169" s="26">
        <f t="shared" si="13"/>
        <v>2.7072341880999634E-2</v>
      </c>
      <c r="G169" s="26">
        <f t="shared" si="16"/>
        <v>6.0081736464628548E-2</v>
      </c>
      <c r="H169" s="1">
        <f t="shared" si="12"/>
        <v>7.7660978451319918E-2</v>
      </c>
      <c r="I169"/>
      <c r="J169"/>
      <c r="K169"/>
      <c r="L169"/>
    </row>
    <row r="170" spans="3:12" ht="17.25" customHeight="1" x14ac:dyDescent="0.2">
      <c r="C170" s="27">
        <f t="shared" si="14"/>
        <v>15500</v>
      </c>
      <c r="D170" s="26">
        <f t="shared" si="9"/>
        <v>7.6222243107043647E-2</v>
      </c>
      <c r="E170" s="27">
        <f t="shared" si="15"/>
        <v>9.4006927343845387E-2</v>
      </c>
      <c r="F170" s="26">
        <f t="shared" si="13"/>
        <v>2.6570803838429906E-2</v>
      </c>
      <c r="G170" s="26">
        <f t="shared" si="16"/>
        <v>5.8968671454105434E-2</v>
      </c>
      <c r="H170" s="1">
        <f t="shared" si="12"/>
        <v>7.6222243107043647E-2</v>
      </c>
      <c r="I170"/>
      <c r="J170"/>
      <c r="K170"/>
      <c r="L170"/>
    </row>
    <row r="171" spans="3:12" ht="17.25" customHeight="1" x14ac:dyDescent="0.2">
      <c r="C171" s="27">
        <f t="shared" si="14"/>
        <v>15750</v>
      </c>
      <c r="D171" s="26">
        <f t="shared" ref="D171:D234" si="17">5.023*10^3*C171^-1.15</f>
        <v>7.4832548584687228E-2</v>
      </c>
      <c r="E171" s="27">
        <f t="shared" si="15"/>
        <v>9.2292979988480461E-2</v>
      </c>
      <c r="F171" s="26">
        <f t="shared" si="13"/>
        <v>2.6086361252595527E-2</v>
      </c>
      <c r="G171" s="26">
        <f t="shared" si="16"/>
        <v>5.7893546446365629E-2</v>
      </c>
      <c r="H171" s="1">
        <f t="shared" si="12"/>
        <v>7.4832548584687228E-2</v>
      </c>
      <c r="I171"/>
      <c r="J171"/>
      <c r="K171"/>
      <c r="L171"/>
    </row>
    <row r="172" spans="3:12" ht="17.25" customHeight="1" x14ac:dyDescent="0.2">
      <c r="C172" s="27">
        <f t="shared" si="14"/>
        <v>16000</v>
      </c>
      <c r="D172" s="26">
        <f t="shared" si="17"/>
        <v>7.3489484012809012E-2</v>
      </c>
      <c r="E172" s="27">
        <f t="shared" si="15"/>
        <v>9.0636542595929084E-2</v>
      </c>
      <c r="F172" s="26">
        <f t="shared" si="13"/>
        <v>2.5618173702255338E-2</v>
      </c>
      <c r="G172" s="26">
        <f t="shared" si="16"/>
        <v>5.6854496291812821E-2</v>
      </c>
      <c r="H172" s="1">
        <f t="shared" si="12"/>
        <v>7.3489484012809012E-2</v>
      </c>
      <c r="I172"/>
      <c r="J172"/>
      <c r="K172"/>
      <c r="L172"/>
    </row>
    <row r="173" spans="3:12" ht="17.25" customHeight="1" x14ac:dyDescent="0.2">
      <c r="C173" s="27">
        <f t="shared" si="14"/>
        <v>16250</v>
      </c>
      <c r="D173" s="26">
        <f t="shared" si="17"/>
        <v>7.2190792265020148E-2</v>
      </c>
      <c r="E173" s="27">
        <f t="shared" si="15"/>
        <v>8.9034831391956962E-2</v>
      </c>
      <c r="F173" s="26">
        <f t="shared" si="13"/>
        <v>2.5165454361148771E-2</v>
      </c>
      <c r="G173" s="26">
        <f t="shared" si="16"/>
        <v>5.5849774784365577E-2</v>
      </c>
      <c r="H173" s="1">
        <f t="shared" si="12"/>
        <v>7.2190792265020148E-2</v>
      </c>
      <c r="I173"/>
      <c r="J173"/>
      <c r="K173"/>
      <c r="L173"/>
    </row>
    <row r="174" spans="3:12" ht="17.25" customHeight="1" x14ac:dyDescent="0.2">
      <c r="C174" s="27">
        <f t="shared" si="14"/>
        <v>16500</v>
      </c>
      <c r="D174" s="26">
        <f t="shared" si="17"/>
        <v>7.0934357977048751E-2</v>
      </c>
      <c r="E174" s="27">
        <f t="shared" si="15"/>
        <v>8.7485237441333269E-2</v>
      </c>
      <c r="F174" s="26">
        <f t="shared" si="13"/>
        <v>2.4727465820786852E-2</v>
      </c>
      <c r="G174" s="26">
        <f t="shared" si="16"/>
        <v>5.487774539096385E-2</v>
      </c>
      <c r="H174" s="1">
        <f t="shared" si="12"/>
        <v>7.0934357977048751E-2</v>
      </c>
      <c r="I174"/>
      <c r="J174"/>
      <c r="K174"/>
      <c r="L174"/>
    </row>
    <row r="175" spans="3:12" ht="17.25" customHeight="1" x14ac:dyDescent="0.2">
      <c r="C175" s="27">
        <f t="shared" ref="C175:C206" si="18">C174+250</f>
        <v>16750</v>
      </c>
      <c r="D175" s="26">
        <f t="shared" si="17"/>
        <v>6.9718196662477264E-2</v>
      </c>
      <c r="E175" s="27">
        <f t="shared" si="15"/>
        <v>8.5985313223979024E-2</v>
      </c>
      <c r="F175" s="26">
        <f t="shared" si="13"/>
        <v>2.4303516296236848E-2</v>
      </c>
      <c r="G175" s="26">
        <f t="shared" si="16"/>
        <v>5.3936872831054479E-2</v>
      </c>
      <c r="H175" s="1">
        <f t="shared" si="12"/>
        <v>6.9718196662477264E-2</v>
      </c>
      <c r="I175"/>
      <c r="J175"/>
      <c r="K175"/>
      <c r="L175"/>
    </row>
    <row r="176" spans="3:12" ht="17.25" customHeight="1" x14ac:dyDescent="0.2">
      <c r="C176" s="27">
        <f t="shared" si="18"/>
        <v>17000</v>
      </c>
      <c r="D176" s="26">
        <f t="shared" si="17"/>
        <v>6.8540444811760498E-2</v>
      </c>
      <c r="E176" s="27">
        <f t="shared" si="15"/>
        <v>8.4532760423821685E-2</v>
      </c>
      <c r="F176" s="26">
        <f t="shared" si="13"/>
        <v>2.3892956174675024E-2</v>
      </c>
      <c r="G176" s="26">
        <f t="shared" si="16"/>
        <v>5.302571541678306E-2</v>
      </c>
      <c r="H176" s="1">
        <f t="shared" si="12"/>
        <v>6.8540444811760498E-2</v>
      </c>
      <c r="I176"/>
      <c r="J176"/>
      <c r="K176"/>
      <c r="L176"/>
    </row>
    <row r="177" spans="3:12" ht="17.25" customHeight="1" x14ac:dyDescent="0.2">
      <c r="C177" s="27">
        <f t="shared" si="18"/>
        <v>17250</v>
      </c>
      <c r="D177" s="26">
        <f t="shared" si="17"/>
        <v>6.7399350872747787E-2</v>
      </c>
      <c r="E177" s="27">
        <f t="shared" si="15"/>
        <v>8.3125418804832277E-2</v>
      </c>
      <c r="F177" s="26">
        <f t="shared" si="13"/>
        <v>2.3495174871228625E-2</v>
      </c>
      <c r="G177" s="26">
        <f t="shared" si="16"/>
        <v>5.2142918075153873E-2</v>
      </c>
      <c r="H177" s="1">
        <f t="shared" si="12"/>
        <v>6.7399350872747787E-2</v>
      </c>
      <c r="I177"/>
      <c r="J177"/>
      <c r="K177"/>
      <c r="L177"/>
    </row>
    <row r="178" spans="3:12" ht="17.25" customHeight="1" x14ac:dyDescent="0.2">
      <c r="C178" s="27">
        <f t="shared" si="18"/>
        <v>17500</v>
      </c>
      <c r="D178" s="26">
        <f t="shared" si="17"/>
        <v>6.6293267022766708E-2</v>
      </c>
      <c r="E178" s="27">
        <f t="shared" si="15"/>
        <v>8.1761256063316703E-2</v>
      </c>
      <c r="F178" s="26">
        <f t="shared" si="13"/>
        <v>2.3109597960753438E-2</v>
      </c>
      <c r="G178" s="26">
        <f t="shared" si="16"/>
        <v>5.1287205982574448E-2</v>
      </c>
      <c r="H178" s="1">
        <f t="shared" si="12"/>
        <v>6.6293267022766708E-2</v>
      </c>
      <c r="I178"/>
      <c r="J178"/>
      <c r="K178"/>
      <c r="L178"/>
    </row>
    <row r="179" spans="3:12" ht="17.25" customHeight="1" x14ac:dyDescent="0.2">
      <c r="C179" s="27">
        <f t="shared" si="18"/>
        <v>17750</v>
      </c>
      <c r="D179" s="26">
        <f t="shared" si="17"/>
        <v>6.5220641652641756E-2</v>
      </c>
      <c r="E179" s="27">
        <f t="shared" si="15"/>
        <v>8.0438358558255152E-2</v>
      </c>
      <c r="F179" s="26">
        <f t="shared" si="13"/>
        <v>2.273568455778931E-2</v>
      </c>
      <c r="G179" s="26">
        <f t="shared" si="16"/>
        <v>5.045737875018233E-2</v>
      </c>
      <c r="H179" s="1">
        <f t="shared" si="12"/>
        <v>6.5220641652641756E-2</v>
      </c>
      <c r="I179"/>
      <c r="J179"/>
      <c r="K179"/>
      <c r="L179"/>
    </row>
    <row r="180" spans="3:12" ht="17.25" customHeight="1" x14ac:dyDescent="0.2">
      <c r="C180" s="27">
        <f t="shared" si="18"/>
        <v>18000</v>
      </c>
      <c r="D180" s="26">
        <f t="shared" si="17"/>
        <v>6.418001249202368E-2</v>
      </c>
      <c r="E180" s="27">
        <f t="shared" si="15"/>
        <v>7.9154922832587432E-2</v>
      </c>
      <c r="F180" s="26">
        <f t="shared" si="13"/>
        <v>2.2372924920074349E-2</v>
      </c>
      <c r="G180" s="26">
        <f t="shared" si="16"/>
        <v>4.9652305105316347E-2</v>
      </c>
      <c r="H180" s="1">
        <f t="shared" si="12"/>
        <v>6.418001249202368E-2</v>
      </c>
      <c r="I180"/>
      <c r="J180"/>
      <c r="K180"/>
      <c r="L180"/>
    </row>
    <row r="181" spans="3:12" ht="17.25" customHeight="1" x14ac:dyDescent="0.2">
      <c r="C181" s="27">
        <f t="shared" si="18"/>
        <v>18250</v>
      </c>
      <c r="D181" s="26">
        <f t="shared" si="17"/>
        <v>6.3170000313281544E-2</v>
      </c>
      <c r="E181" s="27">
        <f t="shared" si="15"/>
        <v>7.790924784805478E-2</v>
      </c>
      <c r="F181" s="26">
        <f t="shared" si="13"/>
        <v>2.2020838253743975E-2</v>
      </c>
      <c r="G181" s="26">
        <f t="shared" si="16"/>
        <v>4.8870918020587711E-2</v>
      </c>
      <c r="H181" s="1">
        <f t="shared" si="12"/>
        <v>6.3170000313281544E-2</v>
      </c>
      <c r="I181"/>
      <c r="J181"/>
      <c r="K181"/>
      <c r="L181"/>
    </row>
    <row r="182" spans="3:12" ht="17.25" customHeight="1" x14ac:dyDescent="0.2">
      <c r="C182" s="27">
        <f t="shared" si="18"/>
        <v>18500</v>
      </c>
      <c r="D182" s="26">
        <f t="shared" si="17"/>
        <v>6.2189303158113614E-2</v>
      </c>
      <c r="E182" s="27">
        <f t="shared" ref="E182:E213" si="19">6.195*10^3*C182^-1.15</f>
        <v>7.6699727864725037E-2</v>
      </c>
      <c r="F182" s="26">
        <f t="shared" si="13"/>
        <v>2.1678970700747948E-2</v>
      </c>
      <c r="G182" s="26">
        <f t="shared" si="16"/>
        <v>4.8112210247348103E-2</v>
      </c>
      <c r="H182" s="1">
        <f t="shared" si="12"/>
        <v>6.2189303158113614E-2</v>
      </c>
      <c r="I182"/>
      <c r="J182"/>
      <c r="K182"/>
      <c r="L182"/>
    </row>
    <row r="183" spans="3:12" ht="17.25" customHeight="1" x14ac:dyDescent="0.2">
      <c r="C183" s="27">
        <f t="shared" si="18"/>
        <v>18750</v>
      </c>
      <c r="D183" s="26">
        <f t="shared" si="17"/>
        <v>6.1236691037095482E-2</v>
      </c>
      <c r="E183" s="27">
        <f t="shared" si="19"/>
        <v>7.5524845903803803E-2</v>
      </c>
      <c r="F183" s="26">
        <f t="shared" si="13"/>
        <v>2.1346893491131634E-2</v>
      </c>
      <c r="G183" s="26">
        <f t="shared" si="16"/>
        <v>4.737523021504142E-2</v>
      </c>
      <c r="H183" s="1">
        <f t="shared" si="12"/>
        <v>6.1236691037095482E-2</v>
      </c>
      <c r="I183"/>
      <c r="J183"/>
      <c r="K183"/>
      <c r="L183"/>
    </row>
    <row r="184" spans="3:12" ht="17.25" customHeight="1" x14ac:dyDescent="0.2">
      <c r="C184" s="27">
        <f t="shared" si="18"/>
        <v>19000</v>
      </c>
      <c r="D184" s="26">
        <f t="shared" si="17"/>
        <v>6.0311001057716911E-2</v>
      </c>
      <c r="E184" s="27">
        <f t="shared" si="19"/>
        <v>7.4383167738912251E-2</v>
      </c>
      <c r="F184" s="26">
        <f t="shared" si="13"/>
        <v>2.1024201244686902E-2</v>
      </c>
      <c r="G184" s="26">
        <f t="shared" si="16"/>
        <v>4.6659078262052144E-2</v>
      </c>
      <c r="H184" s="1">
        <f t="shared" si="12"/>
        <v>6.0311001057716911E-2</v>
      </c>
      <c r="I184"/>
      <c r="J184"/>
      <c r="K184"/>
      <c r="L184"/>
    </row>
    <row r="185" spans="3:12" ht="17.25" customHeight="1" x14ac:dyDescent="0.2">
      <c r="C185" s="27">
        <f t="shared" si="18"/>
        <v>19250</v>
      </c>
      <c r="D185" s="26">
        <f t="shared" si="17"/>
        <v>5.9411132941157289E-2</v>
      </c>
      <c r="E185" s="27">
        <f t="shared" si="19"/>
        <v>7.327333636680658E-2</v>
      </c>
      <c r="F185" s="26">
        <f t="shared" si="13"/>
        <v>2.0710510408115949E-2</v>
      </c>
      <c r="G185" s="26">
        <f t="shared" si="16"/>
        <v>4.5962903167297876E-2</v>
      </c>
      <c r="H185" s="1">
        <f t="shared" si="12"/>
        <v>5.9411132941157289E-2</v>
      </c>
      <c r="I185"/>
      <c r="J185"/>
      <c r="K185"/>
      <c r="L185"/>
    </row>
    <row r="186" spans="3:12" ht="17.25" customHeight="1" x14ac:dyDescent="0.2">
      <c r="C186" s="27">
        <f t="shared" si="18"/>
        <v>19500</v>
      </c>
      <c r="D186" s="26">
        <f t="shared" si="17"/>
        <v>5.8536044892202807E-2</v>
      </c>
      <c r="E186" s="27">
        <f t="shared" si="19"/>
        <v>7.2194066913636543E-2</v>
      </c>
      <c r="F186" s="26">
        <f t="shared" si="13"/>
        <v>2.0405457815299045E-2</v>
      </c>
      <c r="G186" s="26">
        <f t="shared" si="16"/>
        <v>4.5285898955026896E-2</v>
      </c>
      <c r="H186" s="1">
        <f t="shared" si="12"/>
        <v>5.8536044892202807E-2</v>
      </c>
      <c r="I186"/>
      <c r="J186"/>
      <c r="K186"/>
      <c r="L186"/>
    </row>
    <row r="187" spans="3:12" ht="17.25" customHeight="1" x14ac:dyDescent="0.2">
      <c r="C187" s="27">
        <f t="shared" si="18"/>
        <v>19750</v>
      </c>
      <c r="D187" s="26">
        <f t="shared" si="17"/>
        <v>5.7684749790370943E-2</v>
      </c>
      <c r="E187" s="27">
        <f t="shared" si="19"/>
        <v>7.1144141937357755E-2</v>
      </c>
      <c r="F187" s="26">
        <f t="shared" si="13"/>
        <v>2.0108699359534049E-2</v>
      </c>
      <c r="G187" s="26">
        <f t="shared" si="16"/>
        <v>4.462730194811497E-2</v>
      </c>
      <c r="H187" s="1">
        <f t="shared" si="12"/>
        <v>5.7684749790370943E-2</v>
      </c>
      <c r="I187"/>
      <c r="J187"/>
      <c r="K187"/>
      <c r="L187"/>
    </row>
    <row r="188" spans="3:12" ht="17.25" customHeight="1" x14ac:dyDescent="0.2">
      <c r="C188" s="27">
        <f t="shared" si="18"/>
        <v>20000</v>
      </c>
      <c r="D188" s="26">
        <f t="shared" si="17"/>
        <v>5.6856311673565751E-2</v>
      </c>
      <c r="E188" s="27">
        <f t="shared" si="19"/>
        <v>7.0122407090929692E-2</v>
      </c>
      <c r="F188" s="26">
        <f t="shared" si="13"/>
        <v>1.9819908767751072E-2</v>
      </c>
      <c r="G188" s="26">
        <f t="shared" si="16"/>
        <v>4.3986388047675996E-2</v>
      </c>
      <c r="H188" s="1">
        <f t="shared" si="12"/>
        <v>5.6856311673565751E-2</v>
      </c>
      <c r="I188"/>
      <c r="J188"/>
      <c r="K188"/>
      <c r="L188"/>
    </row>
    <row r="189" spans="3:12" ht="17.25" customHeight="1" x14ac:dyDescent="0.2">
      <c r="C189" s="27">
        <f t="shared" si="18"/>
        <v>20250</v>
      </c>
      <c r="D189" s="26">
        <f t="shared" si="17"/>
        <v>5.6049842488462211E-2</v>
      </c>
      <c r="E189" s="27">
        <f t="shared" si="19"/>
        <v>6.9127767114478073E-2</v>
      </c>
      <c r="F189" s="26">
        <f t="shared" si="13"/>
        <v>1.9538776467708008E-2</v>
      </c>
      <c r="G189" s="26">
        <f t="shared" si="16"/>
        <v>4.3362470219025312E-2</v>
      </c>
      <c r="H189" s="1">
        <f t="shared" si="12"/>
        <v>5.6049842488462211E-2</v>
      </c>
      <c r="I189"/>
      <c r="J189"/>
      <c r="K189"/>
      <c r="L189"/>
    </row>
    <row r="190" spans="3:12" ht="17.25" customHeight="1" x14ac:dyDescent="0.2">
      <c r="C190" s="27">
        <f t="shared" si="18"/>
        <v>20500</v>
      </c>
      <c r="D190" s="26">
        <f t="shared" si="17"/>
        <v>5.5264499084388068E-2</v>
      </c>
      <c r="E190" s="27">
        <f t="shared" si="19"/>
        <v>6.8159182127769072E-2</v>
      </c>
      <c r="F190" s="26">
        <f t="shared" si="13"/>
        <v>1.9265008540068386E-2</v>
      </c>
      <c r="G190" s="26">
        <f t="shared" si="16"/>
        <v>4.2754896166022703E-2</v>
      </c>
      <c r="H190" s="1">
        <f t="shared" si="12"/>
        <v>5.5264499084388068E-2</v>
      </c>
      <c r="I190"/>
      <c r="J190"/>
      <c r="K190"/>
      <c r="L190"/>
    </row>
    <row r="191" spans="3:12" ht="17.25" customHeight="1" x14ac:dyDescent="0.2">
      <c r="C191" s="27">
        <f t="shared" si="18"/>
        <v>20750</v>
      </c>
      <c r="D191" s="26">
        <f t="shared" si="17"/>
        <v>5.4499480429741225E-2</v>
      </c>
      <c r="E191" s="27">
        <f t="shared" si="19"/>
        <v>6.7215664197142519E-2</v>
      </c>
      <c r="F191" s="26">
        <f t="shared" si="13"/>
        <v>1.8998325748054327E-2</v>
      </c>
      <c r="G191" s="26">
        <f t="shared" si="16"/>
        <v>4.2163046177578017E-2</v>
      </c>
      <c r="H191" s="1">
        <f t="shared" si="12"/>
        <v>5.4499480429741225E-2</v>
      </c>
      <c r="I191"/>
      <c r="J191"/>
      <c r="K191"/>
      <c r="L191"/>
    </row>
    <row r="192" spans="3:12" ht="17.25" customHeight="1" x14ac:dyDescent="0.2">
      <c r="C192" s="27">
        <f t="shared" si="18"/>
        <v>21000</v>
      </c>
      <c r="D192" s="26">
        <f t="shared" si="17"/>
        <v>5.3754025032023027E-2</v>
      </c>
      <c r="E192" s="27">
        <f t="shared" si="19"/>
        <v>6.6296274153570103E-2</v>
      </c>
      <c r="F192" s="26">
        <f t="shared" si="13"/>
        <v>1.8738462638079299E-2</v>
      </c>
      <c r="G192" s="26">
        <f t="shared" si="16"/>
        <v>4.1586331131682558E-2</v>
      </c>
      <c r="H192" s="1">
        <f t="shared" si="12"/>
        <v>5.3754025032023027E-2</v>
      </c>
      <c r="I192"/>
      <c r="J192"/>
      <c r="K192"/>
      <c r="L192"/>
    </row>
    <row r="193" spans="3:12" ht="17.25" customHeight="1" x14ac:dyDescent="0.2">
      <c r="C193" s="27">
        <f t="shared" si="18"/>
        <v>21250</v>
      </c>
      <c r="D193" s="26">
        <f t="shared" si="17"/>
        <v>5.3027408544371595E-2</v>
      </c>
      <c r="E193" s="27">
        <f t="shared" si="19"/>
        <v>6.5400118640729046E-2</v>
      </c>
      <c r="F193" s="26">
        <f t="shared" si="13"/>
        <v>1.8485166705394119E-2</v>
      </c>
      <c r="G193" s="26">
        <f t="shared" si="16"/>
        <v>4.1024190643724472E-2</v>
      </c>
      <c r="H193" s="1">
        <f t="shared" si="12"/>
        <v>5.3027408544371595E-2</v>
      </c>
      <c r="I193"/>
      <c r="J193"/>
      <c r="K193"/>
      <c r="L193"/>
    </row>
    <row r="194" spans="3:12" ht="17.25" customHeight="1" x14ac:dyDescent="0.2">
      <c r="C194" s="27">
        <f t="shared" si="18"/>
        <v>21500</v>
      </c>
      <c r="D194" s="26">
        <f t="shared" si="17"/>
        <v>5.2318941543105131E-2</v>
      </c>
      <c r="E194" s="27">
        <f t="shared" si="19"/>
        <v>6.4526347373986923E-2</v>
      </c>
      <c r="F194" s="26">
        <f t="shared" si="13"/>
        <v>1.8238197619346423E-2</v>
      </c>
      <c r="G194" s="26">
        <f t="shared" si="16"/>
        <v>4.0476091347104629E-2</v>
      </c>
      <c r="H194" s="1">
        <f t="shared" ref="H194:H257" si="20">IF(AND($C$51=1,$C$53=1),D194,IF(AND($C$51=2,$C$53=1),E194,IF(AND($C$51=1,$C$53=2),F194,IF(AND($C$51=2,$C$53=2),G194))))</f>
        <v>5.2318941543105131E-2</v>
      </c>
      <c r="I194"/>
      <c r="J194"/>
      <c r="K194"/>
      <c r="L194"/>
    </row>
    <row r="195" spans="3:12" ht="17.25" customHeight="1" x14ac:dyDescent="0.2">
      <c r="C195" s="27">
        <f t="shared" si="18"/>
        <v>21750</v>
      </c>
      <c r="D195" s="26">
        <f t="shared" si="17"/>
        <v>5.1627967462231854E-2</v>
      </c>
      <c r="E195" s="27">
        <f t="shared" si="19"/>
        <v>6.3674150592977569E-2</v>
      </c>
      <c r="F195" s="26">
        <f t="shared" si="13"/>
        <v>1.7997326503358148E-2</v>
      </c>
      <c r="G195" s="26">
        <f t="shared" si="16"/>
        <v>3.9941525295288272E-2</v>
      </c>
      <c r="H195" s="1">
        <f t="shared" si="20"/>
        <v>5.1627967462231854E-2</v>
      </c>
      <c r="I195"/>
      <c r="J195"/>
      <c r="K195"/>
      <c r="L195"/>
    </row>
    <row r="196" spans="3:12" ht="17.25" customHeight="1" x14ac:dyDescent="0.2">
      <c r="C196" s="27">
        <f t="shared" si="18"/>
        <v>22000</v>
      </c>
      <c r="D196" s="26">
        <f t="shared" si="17"/>
        <v>5.0953860672186158E-2</v>
      </c>
      <c r="E196" s="27">
        <f t="shared" si="19"/>
        <v>6.2842756692055191E-2</v>
      </c>
      <c r="F196" s="26">
        <f t="shared" si="13"/>
        <v>1.7762335265179764E-2</v>
      </c>
      <c r="G196" s="26">
        <f t="shared" si="16"/>
        <v>3.9420008475436079E-2</v>
      </c>
      <c r="H196" s="1">
        <f t="shared" si="20"/>
        <v>5.0953860672186158E-2</v>
      </c>
      <c r="I196"/>
      <c r="J196"/>
      <c r="K196"/>
      <c r="L196"/>
    </row>
    <row r="197" spans="3:12" ht="17.25" customHeight="1" x14ac:dyDescent="0.2">
      <c r="C197" s="27">
        <f t="shared" si="18"/>
        <v>22250</v>
      </c>
      <c r="D197" s="26">
        <f t="shared" si="17"/>
        <v>5.0296024691211687E-2</v>
      </c>
      <c r="E197" s="27">
        <f t="shared" si="19"/>
        <v>6.2031430014345287E-2</v>
      </c>
      <c r="F197" s="26">
        <f t="shared" si="13"/>
        <v>1.7533015973384761E-2</v>
      </c>
      <c r="G197" s="26">
        <f t="shared" si="16"/>
        <v>3.8911079424656304E-2</v>
      </c>
      <c r="H197" s="1">
        <f t="shared" si="20"/>
        <v>5.0296024691211687E-2</v>
      </c>
      <c r="I197"/>
      <c r="J197"/>
      <c r="K197"/>
      <c r="L197"/>
    </row>
    <row r="198" spans="3:12" ht="17.25" customHeight="1" x14ac:dyDescent="0.2">
      <c r="C198" s="27">
        <f t="shared" si="18"/>
        <v>22500</v>
      </c>
      <c r="D198" s="26">
        <f t="shared" si="17"/>
        <v>4.9653890518864222E-2</v>
      </c>
      <c r="E198" s="27">
        <f t="shared" si="19"/>
        <v>6.1239468796409291E-2</v>
      </c>
      <c r="F198" s="26">
        <f t="shared" si="13"/>
        <v>1.7309170276434652E-2</v>
      </c>
      <c r="G198" s="26">
        <f t="shared" si="16"/>
        <v>3.8414297940733901E-2</v>
      </c>
      <c r="H198" s="1">
        <f t="shared" si="20"/>
        <v>4.9653890518864222E-2</v>
      </c>
      <c r="I198"/>
      <c r="J198"/>
      <c r="K198"/>
      <c r="L198"/>
    </row>
    <row r="199" spans="3:12" ht="17.25" customHeight="1" x14ac:dyDescent="0.2">
      <c r="C199" s="27">
        <f t="shared" si="18"/>
        <v>22750</v>
      </c>
      <c r="D199" s="26">
        <f t="shared" si="17"/>
        <v>4.9026915082045958E-2</v>
      </c>
      <c r="E199" s="27">
        <f t="shared" si="19"/>
        <v>6.0466203251697132E-2</v>
      </c>
      <c r="F199" s="26">
        <f t="shared" si="13"/>
        <v>1.7090608860972023E-2</v>
      </c>
      <c r="G199" s="26">
        <f t="shared" si="16"/>
        <v>3.7929243879918494E-2</v>
      </c>
      <c r="H199" s="1">
        <f t="shared" si="20"/>
        <v>4.9026915082045958E-2</v>
      </c>
      <c r="I199"/>
      <c r="J199"/>
      <c r="K199"/>
      <c r="L199"/>
    </row>
    <row r="200" spans="3:12" ht="17.25" customHeight="1" x14ac:dyDescent="0.2">
      <c r="C200" s="27">
        <f t="shared" si="18"/>
        <v>23000</v>
      </c>
      <c r="D200" s="26">
        <f t="shared" si="17"/>
        <v>4.8414579784833746E-2</v>
      </c>
      <c r="E200" s="27">
        <f t="shared" si="19"/>
        <v>5.9710993782011758E-2</v>
      </c>
      <c r="F200" s="26">
        <f t="shared" si="13"/>
        <v>1.6877150946295816E-2</v>
      </c>
      <c r="G200" s="26">
        <f t="shared" si="16"/>
        <v>3.7455516035011738E-2</v>
      </c>
      <c r="H200" s="1">
        <f t="shared" si="20"/>
        <v>4.8414579784833746E-2</v>
      </c>
      <c r="I200"/>
      <c r="J200"/>
      <c r="K200"/>
      <c r="L200"/>
    </row>
    <row r="201" spans="3:12" ht="17.25" customHeight="1" x14ac:dyDescent="0.2">
      <c r="C201" s="27">
        <f t="shared" si="18"/>
        <v>23250</v>
      </c>
      <c r="D201" s="26">
        <f t="shared" si="17"/>
        <v>4.7816389154127024E-2</v>
      </c>
      <c r="E201" s="27">
        <f t="shared" si="19"/>
        <v>5.8973229307150488E-2</v>
      </c>
      <c r="F201" s="26">
        <f t="shared" si="13"/>
        <v>1.6668623812238985E-2</v>
      </c>
      <c r="G201" s="26">
        <f t="shared" si="16"/>
        <v>3.6992731087584635E-2</v>
      </c>
      <c r="H201" s="1">
        <f t="shared" si="20"/>
        <v>4.7816389154127024E-2</v>
      </c>
      <c r="I201"/>
      <c r="J201"/>
      <c r="K201"/>
      <c r="L201"/>
    </row>
    <row r="202" spans="3:12" ht="17.25" customHeight="1" x14ac:dyDescent="0.2">
      <c r="C202" s="27">
        <f t="shared" si="18"/>
        <v>23500</v>
      </c>
      <c r="D202" s="26">
        <f t="shared" si="17"/>
        <v>4.723186957383383E-2</v>
      </c>
      <c r="E202" s="27">
        <f t="shared" si="19"/>
        <v>5.8252325703742898E-2</v>
      </c>
      <c r="F202" s="26">
        <f t="shared" si="13"/>
        <v>1.6464862357910223E-2</v>
      </c>
      <c r="G202" s="26">
        <f t="shared" si="16"/>
        <v>3.6540522628691674E-2</v>
      </c>
      <c r="H202" s="1">
        <f t="shared" si="20"/>
        <v>4.723186957383383E-2</v>
      </c>
      <c r="I202"/>
      <c r="J202"/>
      <c r="K202"/>
      <c r="L202"/>
    </row>
    <row r="203" spans="3:12" ht="17.25" customHeight="1" x14ac:dyDescent="0.2">
      <c r="C203" s="27">
        <f t="shared" si="18"/>
        <v>23750</v>
      </c>
      <c r="D203" s="26">
        <f t="shared" si="17"/>
        <v>4.6660568100935718E-2</v>
      </c>
      <c r="E203" s="27">
        <f t="shared" si="19"/>
        <v>5.7547724345072021E-2</v>
      </c>
      <c r="F203" s="26">
        <f t="shared" si="13"/>
        <v>1.6265708688978388E-2</v>
      </c>
      <c r="G203" s="26">
        <f t="shared" si="16"/>
        <v>3.6098540242929758E-2</v>
      </c>
      <c r="H203" s="1">
        <f t="shared" si="20"/>
        <v>4.6660568100935718E-2</v>
      </c>
      <c r="I203"/>
      <c r="J203"/>
      <c r="K203"/>
      <c r="L203"/>
    </row>
    <row r="204" spans="3:12" ht="17.25" customHeight="1" x14ac:dyDescent="0.2">
      <c r="C204" s="27">
        <f t="shared" si="18"/>
        <v>24000</v>
      </c>
      <c r="D204" s="26">
        <f t="shared" si="17"/>
        <v>4.6102051357338573E-2</v>
      </c>
      <c r="E204" s="27">
        <f t="shared" si="19"/>
        <v>5.6858890734364419E-2</v>
      </c>
      <c r="F204" s="26">
        <f t="shared" si="13"/>
        <v>1.607101173137564E-2</v>
      </c>
      <c r="G204" s="26">
        <f t="shared" si="16"/>
        <v>3.5666448651128349E-2</v>
      </c>
      <c r="H204" s="1">
        <f t="shared" si="20"/>
        <v>4.6102051357338573E-2</v>
      </c>
      <c r="I204"/>
      <c r="J204"/>
      <c r="K204"/>
      <c r="L204"/>
    </row>
    <row r="205" spans="3:12" ht="17.25" customHeight="1" x14ac:dyDescent="0.2">
      <c r="C205" s="27">
        <f t="shared" si="18"/>
        <v>24250</v>
      </c>
      <c r="D205" s="26">
        <f t="shared" si="17"/>
        <v>4.5555904491928111E-2</v>
      </c>
      <c r="E205" s="27">
        <f t="shared" si="19"/>
        <v>5.6185313224665467E-2</v>
      </c>
      <c r="F205" s="26">
        <f t="shared" si="13"/>
        <v>1.5880626869473648E-2</v>
      </c>
      <c r="G205" s="26">
        <f t="shared" si="16"/>
        <v>3.5243926907352709E-2</v>
      </c>
      <c r="H205" s="1">
        <f t="shared" si="20"/>
        <v>4.5555904491928111E-2</v>
      </c>
      <c r="I205"/>
      <c r="J205"/>
      <c r="K205"/>
      <c r="L205"/>
    </row>
    <row r="206" spans="3:12" ht="17.25" customHeight="1" x14ac:dyDescent="0.2">
      <c r="C206" s="27">
        <f t="shared" si="18"/>
        <v>24500</v>
      </c>
      <c r="D206" s="26">
        <f t="shared" si="17"/>
        <v>4.5021730207710095E-2</v>
      </c>
      <c r="E206" s="27">
        <f t="shared" si="19"/>
        <v>5.5526501818985469E-2</v>
      </c>
      <c r="F206" s="26">
        <f t="shared" ref="F206:F269" si="21">1.751*10^3*C206^-1.15</f>
        <v>1.5694415606948113E-2</v>
      </c>
      <c r="G206" s="26">
        <f t="shared" si="16"/>
        <v>3.4830667646259493E-2</v>
      </c>
      <c r="H206" s="1">
        <f t="shared" si="20"/>
        <v>4.5021730207710095E-2</v>
      </c>
      <c r="I206"/>
      <c r="J206"/>
      <c r="K206"/>
      <c r="L206"/>
    </row>
    <row r="207" spans="3:12" ht="17.25" customHeight="1" x14ac:dyDescent="0.2">
      <c r="C207" s="27">
        <f t="shared" ref="C207:C238" si="22">C206+250</f>
        <v>24750</v>
      </c>
      <c r="D207" s="26">
        <f t="shared" si="17"/>
        <v>4.4499147849340608E-2</v>
      </c>
      <c r="E207" s="27">
        <f t="shared" si="19"/>
        <v>5.4881987044926347E-2</v>
      </c>
      <c r="F207" s="26">
        <f t="shared" si="21"/>
        <v>1.5512245248695083E-2</v>
      </c>
      <c r="G207" s="26">
        <f t="shared" si="16"/>
        <v>3.4426376377172524E-2</v>
      </c>
      <c r="H207" s="1">
        <f t="shared" si="20"/>
        <v>4.4499147849340608E-2</v>
      </c>
      <c r="I207"/>
      <c r="J207"/>
      <c r="K207"/>
      <c r="L207"/>
    </row>
    <row r="208" spans="3:12" ht="17.25" customHeight="1" x14ac:dyDescent="0.2">
      <c r="C208" s="27">
        <f t="shared" si="22"/>
        <v>25000</v>
      </c>
      <c r="D208" s="26">
        <f t="shared" si="17"/>
        <v>4.398779254672959E-2</v>
      </c>
      <c r="E208" s="27">
        <f t="shared" si="19"/>
        <v>5.4251318898465024E-2</v>
      </c>
      <c r="F208" s="26">
        <f t="shared" si="21"/>
        <v>1.533398860229415E-2</v>
      </c>
      <c r="G208" s="26">
        <f t="shared" si="16"/>
        <v>3.4030770821539158E-2</v>
      </c>
      <c r="H208" s="1">
        <f t="shared" si="20"/>
        <v>4.398779254672959E-2</v>
      </c>
      <c r="I208"/>
      <c r="J208"/>
      <c r="K208"/>
      <c r="L208"/>
    </row>
    <row r="209" spans="3:12" ht="17.25" customHeight="1" x14ac:dyDescent="0.2">
      <c r="C209" s="27">
        <f t="shared" si="22"/>
        <v>25250</v>
      </c>
      <c r="D209" s="26">
        <f t="shared" si="17"/>
        <v>4.3487314410753083E-2</v>
      </c>
      <c r="E209" s="27">
        <f t="shared" si="19"/>
        <v>5.3634065852003851E-2</v>
      </c>
      <c r="F209" s="26">
        <f t="shared" si="21"/>
        <v>1.5159523697636601E-2</v>
      </c>
      <c r="G209" s="26">
        <f t="shared" si="16"/>
        <v>3.3643580290700074E-2</v>
      </c>
      <c r="H209" s="1">
        <f t="shared" si="20"/>
        <v>4.3487314410753083E-2</v>
      </c>
      <c r="I209"/>
      <c r="J209"/>
      <c r="K209"/>
      <c r="L209"/>
    </row>
    <row r="210" spans="3:12" ht="17.25" customHeight="1" x14ac:dyDescent="0.2">
      <c r="C210" s="27">
        <f t="shared" si="22"/>
        <v>25500</v>
      </c>
      <c r="D210" s="26">
        <f t="shared" si="17"/>
        <v>4.2997377777422678E-2</v>
      </c>
      <c r="E210" s="27">
        <f t="shared" si="19"/>
        <v>5.302981392218465E-2</v>
      </c>
      <c r="F210" s="26">
        <f t="shared" si="21"/>
        <v>1.4988733523445572E-2</v>
      </c>
      <c r="G210" s="26">
        <f t="shared" si="16"/>
        <v>3.3264545101147631E-2</v>
      </c>
      <c r="H210" s="1">
        <f t="shared" si="20"/>
        <v>4.2997377777422678E-2</v>
      </c>
      <c r="I210"/>
      <c r="J210"/>
      <c r="K210"/>
      <c r="L210"/>
    </row>
    <row r="211" spans="3:12" ht="17.25" customHeight="1" x14ac:dyDescent="0.2">
      <c r="C211" s="27">
        <f t="shared" si="22"/>
        <v>25750</v>
      </c>
      <c r="D211" s="26">
        <f t="shared" si="17"/>
        <v>4.2517660497151367E-2</v>
      </c>
      <c r="E211" s="27">
        <f t="shared" si="19"/>
        <v>5.2438165793321265E-2</v>
      </c>
      <c r="F211" s="26">
        <f t="shared" si="21"/>
        <v>1.4821505779516632E-2</v>
      </c>
      <c r="G211" s="26">
        <f t="shared" si="16"/>
        <v>3.289341602467255E-2</v>
      </c>
      <c r="H211" s="1">
        <f t="shared" si="20"/>
        <v>4.2517660497151367E-2</v>
      </c>
      <c r="I211"/>
      <c r="J211"/>
      <c r="K211"/>
      <c r="L211"/>
    </row>
    <row r="212" spans="3:12" ht="17.25" customHeight="1" x14ac:dyDescent="0.2">
      <c r="C212" s="27">
        <f t="shared" si="22"/>
        <v>26000</v>
      </c>
      <c r="D212" s="26">
        <f t="shared" si="17"/>
        <v>4.2047853266017947E-2</v>
      </c>
      <c r="E212" s="27">
        <f t="shared" si="19"/>
        <v>5.1858739992630139E-2</v>
      </c>
      <c r="F212" s="26">
        <f t="shared" si="21"/>
        <v>1.4657732643598931E-2</v>
      </c>
      <c r="G212" s="26">
        <f t="shared" si="16"/>
        <v>3.252995377100254E-2</v>
      </c>
      <c r="H212" s="1">
        <f t="shared" si="20"/>
        <v>4.2047853266017947E-2</v>
      </c>
      <c r="I212"/>
      <c r="J212"/>
      <c r="K212"/>
      <c r="L212"/>
    </row>
    <row r="213" spans="3:12" ht="17.25" customHeight="1" x14ac:dyDescent="0.2">
      <c r="C213" s="27">
        <f t="shared" si="22"/>
        <v>26250</v>
      </c>
      <c r="D213" s="26">
        <f t="shared" si="17"/>
        <v>4.1587658996172228E-2</v>
      </c>
      <c r="E213" s="27">
        <f t="shared" si="19"/>
        <v>5.1291170113734214E-2</v>
      </c>
      <c r="F213" s="26">
        <f t="shared" si="21"/>
        <v>1.4497310551920679E-2</v>
      </c>
      <c r="G213" s="26">
        <f t="shared" si="16"/>
        <v>3.2173928500721732E-2</v>
      </c>
      <c r="H213" s="1">
        <f t="shared" si="20"/>
        <v>4.1587658996172228E-2</v>
      </c>
      <c r="I213"/>
      <c r="J213"/>
      <c r="K213"/>
      <c r="L213"/>
    </row>
    <row r="214" spans="3:12" ht="17.25" customHeight="1" x14ac:dyDescent="0.2">
      <c r="C214" s="27">
        <f t="shared" si="22"/>
        <v>26500</v>
      </c>
      <c r="D214" s="26">
        <f t="shared" si="17"/>
        <v>4.1136792222741803E-2</v>
      </c>
      <c r="E214" s="27">
        <f t="shared" ref="E214:E245" si="23">6.195*10^3*C214^-1.15</f>
        <v>5.0735104085185244E-2</v>
      </c>
      <c r="F214" s="26">
        <f t="shared" si="21"/>
        <v>1.4340139992438961E-2</v>
      </c>
      <c r="G214" s="26">
        <f t="shared" si="16"/>
        <v>3.1825119366429358E-2</v>
      </c>
      <c r="H214" s="1">
        <f t="shared" si="20"/>
        <v>4.1136792222741803E-2</v>
      </c>
      <c r="I214"/>
      <c r="J214"/>
      <c r="K214"/>
      <c r="L214"/>
    </row>
    <row r="215" spans="3:12" ht="17.25" customHeight="1" x14ac:dyDescent="0.2">
      <c r="C215" s="27">
        <f t="shared" si="22"/>
        <v>26750</v>
      </c>
      <c r="D215" s="26">
        <f t="shared" si="17"/>
        <v>4.0694978544804167E-2</v>
      </c>
      <c r="E215" s="27">
        <f t="shared" si="23"/>
        <v>5.0190203480999764E-2</v>
      </c>
      <c r="F215" s="26">
        <f t="shared" si="21"/>
        <v>1.4186125309964581E-2</v>
      </c>
      <c r="G215" s="26">
        <f t="shared" si="16"/>
        <v>3.1483314080252636E-2</v>
      </c>
      <c r="H215" s="1">
        <f t="shared" si="20"/>
        <v>4.0694978544804167E-2</v>
      </c>
      <c r="I215"/>
      <c r="J215"/>
      <c r="K215"/>
      <c r="L215"/>
    </row>
    <row r="216" spans="3:12" ht="17.25" customHeight="1" x14ac:dyDescent="0.2">
      <c r="C216" s="27">
        <f t="shared" si="22"/>
        <v>27000</v>
      </c>
      <c r="D216" s="26">
        <f t="shared" si="17"/>
        <v>4.0261954098169898E-2</v>
      </c>
      <c r="E216" s="27">
        <f t="shared" si="23"/>
        <v>4.9656142870428528E-2</v>
      </c>
      <c r="F216" s="26">
        <f t="shared" si="21"/>
        <v>1.4035174522376168E-2</v>
      </c>
      <c r="G216" s="26">
        <f t="shared" si="16"/>
        <v>3.1148308505970182E-2</v>
      </c>
      <c r="H216" s="1">
        <f t="shared" si="20"/>
        <v>4.0261954098169898E-2</v>
      </c>
      <c r="I216"/>
      <c r="J216"/>
      <c r="K216"/>
      <c r="L216"/>
    </row>
    <row r="217" spans="3:12" ht="17.25" customHeight="1" x14ac:dyDescent="0.2">
      <c r="C217" s="27">
        <f t="shared" si="22"/>
        <v>27250</v>
      </c>
      <c r="D217" s="26">
        <f t="shared" si="17"/>
        <v>3.9837465057891965E-2</v>
      </c>
      <c r="E217" s="27">
        <f t="shared" si="23"/>
        <v>4.9132609204387959E-2</v>
      </c>
      <c r="F217" s="26">
        <f t="shared" si="21"/>
        <v>1.388719914719666E-2</v>
      </c>
      <c r="G217" s="26">
        <f t="shared" si="16"/>
        <v>3.0819906274132624E-2</v>
      </c>
      <c r="H217" s="1">
        <f t="shared" si="20"/>
        <v>3.9837465057891965E-2</v>
      </c>
      <c r="I217"/>
      <c r="J217"/>
      <c r="K217"/>
      <c r="L217"/>
    </row>
    <row r="218" spans="3:12" ht="17.25" customHeight="1" x14ac:dyDescent="0.2">
      <c r="C218" s="27">
        <f t="shared" si="22"/>
        <v>27500</v>
      </c>
      <c r="D218" s="26">
        <f t="shared" si="17"/>
        <v>3.9421267168569425E-2</v>
      </c>
      <c r="E218" s="27">
        <f t="shared" si="23"/>
        <v>4.8619301236171128E-2</v>
      </c>
      <c r="F218" s="26">
        <f t="shared" si="21"/>
        <v>1.3742114037858862E-2</v>
      </c>
      <c r="G218" s="26">
        <f t="shared" si="16"/>
        <v>3.0497918418686199E-2</v>
      </c>
      <c r="H218" s="1">
        <f t="shared" si="20"/>
        <v>3.9421267168569425E-2</v>
      </c>
      <c r="I218"/>
      <c r="J218"/>
      <c r="K218"/>
      <c r="L218"/>
    </row>
    <row r="219" spans="3:12" ht="17.25" customHeight="1" x14ac:dyDescent="0.2">
      <c r="C219" s="27">
        <f t="shared" si="22"/>
        <v>27750</v>
      </c>
      <c r="D219" s="26">
        <f t="shared" si="17"/>
        <v>3.9013125300658355E-2</v>
      </c>
      <c r="E219" s="27">
        <f t="shared" si="23"/>
        <v>4.8115928974234223E-2</v>
      </c>
      <c r="F219" s="26">
        <f t="shared" si="21"/>
        <v>1.3599837229036986E-2</v>
      </c>
      <c r="G219" s="26">
        <f t="shared" si="16"/>
        <v>3.0182163033716576E-2</v>
      </c>
      <c r="H219" s="1">
        <f t="shared" si="20"/>
        <v>3.9013125300658355E-2</v>
      </c>
      <c r="I219"/>
      <c r="J219"/>
      <c r="K219"/>
      <c r="L219"/>
    </row>
    <row r="220" spans="3:12" ht="17.25" customHeight="1" x14ac:dyDescent="0.2">
      <c r="C220" s="27">
        <f t="shared" si="22"/>
        <v>28000</v>
      </c>
      <c r="D220" s="26">
        <f t="shared" si="17"/>
        <v>3.8612813031128304E-2</v>
      </c>
      <c r="E220" s="27">
        <f t="shared" si="23"/>
        <v>4.7622213165008927E-2</v>
      </c>
      <c r="F220" s="26">
        <f t="shared" si="21"/>
        <v>1.3460289790464992E-2</v>
      </c>
      <c r="G220" s="26">
        <f t="shared" si="16"/>
        <v>2.9872464949027393E-2</v>
      </c>
      <c r="H220" s="1">
        <f t="shared" si="20"/>
        <v>3.8612813031128304E-2</v>
      </c>
      <c r="I220"/>
      <c r="J220"/>
      <c r="K220"/>
      <c r="L220"/>
    </row>
    <row r="221" spans="3:12" ht="17.25" customHeight="1" x14ac:dyDescent="0.2">
      <c r="C221" s="27">
        <f t="shared" si="22"/>
        <v>28250</v>
      </c>
      <c r="D221" s="26">
        <f t="shared" si="17"/>
        <v>3.8220112246926535E-2</v>
      </c>
      <c r="E221" s="27">
        <f t="shared" si="23"/>
        <v>4.7137884803844288E-2</v>
      </c>
      <c r="F221" s="26">
        <f t="shared" si="21"/>
        <v>1.3323395688705626E-2</v>
      </c>
      <c r="G221" s="26">
        <f t="shared" si="16"/>
        <v>2.9568655423363829E-2</v>
      </c>
      <c r="H221" s="1">
        <f t="shared" si="20"/>
        <v>3.8220112246926535E-2</v>
      </c>
      <c r="I221"/>
      <c r="J221"/>
      <c r="K221"/>
      <c r="L221"/>
    </row>
    <row r="222" spans="3:12" ht="17.25" customHeight="1" x14ac:dyDescent="0.2">
      <c r="C222" s="27">
        <f t="shared" si="22"/>
        <v>28500</v>
      </c>
      <c r="D222" s="26">
        <f t="shared" si="17"/>
        <v>3.7834812769820723E-2</v>
      </c>
      <c r="E222" s="27">
        <f t="shared" si="23"/>
        <v>4.6662684672315227E-2</v>
      </c>
      <c r="F222" s="26">
        <f t="shared" si="21"/>
        <v>1.3189081656371907E-2</v>
      </c>
      <c r="G222" s="26">
        <f t="shared" si="16"/>
        <v>2.9270571854175458E-2</v>
      </c>
      <c r="H222" s="1">
        <f t="shared" si="20"/>
        <v>3.7834812769820723E-2</v>
      </c>
      <c r="I222"/>
      <c r="J222"/>
      <c r="K222"/>
      <c r="L222"/>
    </row>
    <row r="223" spans="3:12" ht="17.25" customHeight="1" x14ac:dyDescent="0.2">
      <c r="C223" s="27">
        <f t="shared" si="22"/>
        <v>28750</v>
      </c>
      <c r="D223" s="26">
        <f t="shared" si="17"/>
        <v>3.7456712001290353E-2</v>
      </c>
      <c r="E223" s="27">
        <f t="shared" si="23"/>
        <v>4.6196362900257561E-2</v>
      </c>
      <c r="F223" s="26">
        <f t="shared" si="21"/>
        <v>1.3057277068337529E-2</v>
      </c>
      <c r="G223" s="26">
        <f t="shared" si="16"/>
        <v>2.8978057502889572E-2</v>
      </c>
      <c r="H223" s="1">
        <f t="shared" si="20"/>
        <v>3.7456712001290353E-2</v>
      </c>
      <c r="I223"/>
      <c r="J223"/>
      <c r="K223"/>
      <c r="L223"/>
    </row>
    <row r="224" spans="3:12" ht="17.25" customHeight="1" x14ac:dyDescent="0.2">
      <c r="C224" s="27">
        <f t="shared" si="22"/>
        <v>29000</v>
      </c>
      <c r="D224" s="26">
        <f t="shared" si="17"/>
        <v>3.7085614586233127E-2</v>
      </c>
      <c r="E224" s="27">
        <f t="shared" si="23"/>
        <v>4.5738678551008209E-2</v>
      </c>
      <c r="F224" s="26">
        <f t="shared" si="21"/>
        <v>1.2927913824506114E-2</v>
      </c>
      <c r="G224" s="26">
        <f t="shared" si="16"/>
        <v>2.8690961234740579E-2</v>
      </c>
      <c r="H224" s="1">
        <f t="shared" si="20"/>
        <v>3.7085614586233127E-2</v>
      </c>
      <c r="I224"/>
      <c r="J224"/>
      <c r="K224"/>
      <c r="L224"/>
    </row>
    <row r="225" spans="3:12" ht="17.25" customHeight="1" x14ac:dyDescent="0.2">
      <c r="C225" s="27">
        <f t="shared" si="22"/>
        <v>29250</v>
      </c>
      <c r="D225" s="26">
        <f t="shared" si="17"/>
        <v>3.6721332094336742E-2</v>
      </c>
      <c r="E225" s="27">
        <f t="shared" si="23"/>
        <v>4.5289399228432434E-2</v>
      </c>
      <c r="F225" s="26">
        <f t="shared" si="21"/>
        <v>1.280092623873853E-2</v>
      </c>
      <c r="G225" s="26">
        <f t="shared" si="16"/>
        <v>2.8409137272266093E-2</v>
      </c>
      <c r="H225" s="1">
        <f t="shared" si="20"/>
        <v>3.6721332094336742E-2</v>
      </c>
      <c r="I225"/>
      <c r="J225"/>
      <c r="K225"/>
      <c r="L225"/>
    </row>
    <row r="226" spans="3:12" ht="17.25" customHeight="1" x14ac:dyDescent="0.2">
      <c r="C226" s="27">
        <f t="shared" si="22"/>
        <v>29500</v>
      </c>
      <c r="D226" s="26">
        <f t="shared" si="17"/>
        <v>3.6363682718046707E-2</v>
      </c>
      <c r="E226" s="27">
        <f t="shared" si="23"/>
        <v>4.4848300704419544E-2</v>
      </c>
      <c r="F226" s="26">
        <f t="shared" si="21"/>
        <v>1.2676250933565556E-2</v>
      </c>
      <c r="G226" s="26">
        <f t="shared" ref="G226:G289" si="24">3.886*10^3*C226^-1.15</f>
        <v>2.8132444961642349E-2</v>
      </c>
      <c r="H226" s="1">
        <f t="shared" si="20"/>
        <v>3.6363682718046707E-2</v>
      </c>
      <c r="I226"/>
      <c r="J226"/>
      <c r="K226"/>
      <c r="L226"/>
    </row>
    <row r="227" spans="3:12" ht="17.25" customHeight="1" x14ac:dyDescent="0.2">
      <c r="C227" s="27">
        <f t="shared" si="22"/>
        <v>29750</v>
      </c>
      <c r="D227" s="26">
        <f t="shared" si="17"/>
        <v>3.6012490986133371E-2</v>
      </c>
      <c r="E227" s="27">
        <f t="shared" si="23"/>
        <v>4.4415166565617406E-2</v>
      </c>
      <c r="F227" s="26">
        <f t="shared" si="21"/>
        <v>1.255382674033835E-2</v>
      </c>
      <c r="G227" s="26">
        <f t="shared" si="24"/>
        <v>2.7860748551087854E-2</v>
      </c>
      <c r="H227" s="1">
        <f t="shared" si="20"/>
        <v>3.6012490986133371E-2</v>
      </c>
      <c r="I227"/>
      <c r="J227"/>
      <c r="K227"/>
      <c r="L227"/>
    </row>
    <row r="228" spans="3:12" ht="17.25" customHeight="1" x14ac:dyDescent="0.2">
      <c r="C228" s="27">
        <f t="shared" si="22"/>
        <v>30000</v>
      </c>
      <c r="D228" s="26">
        <f t="shared" si="17"/>
        <v>3.5667587491928866E-2</v>
      </c>
      <c r="E228" s="27">
        <f t="shared" si="23"/>
        <v>4.398978787825987E-2</v>
      </c>
      <c r="F228" s="26">
        <f t="shared" si="21"/>
        <v>1.2433594604492821E-2</v>
      </c>
      <c r="G228" s="26">
        <f t="shared" si="24"/>
        <v>2.7593916980616279E-2</v>
      </c>
      <c r="H228" s="1">
        <f t="shared" si="20"/>
        <v>3.5667587491928866E-2</v>
      </c>
      <c r="I228"/>
      <c r="J228"/>
      <c r="K228"/>
      <c r="L228"/>
    </row>
    <row r="229" spans="3:12" ht="17.25" customHeight="1" x14ac:dyDescent="0.2">
      <c r="C229" s="27">
        <f t="shared" si="22"/>
        <v>30250</v>
      </c>
      <c r="D229" s="26">
        <f t="shared" si="17"/>
        <v>3.5328808635369267E-2</v>
      </c>
      <c r="E229" s="27">
        <f t="shared" si="23"/>
        <v>4.357196287002043E-2</v>
      </c>
      <c r="F229" s="26">
        <f t="shared" si="21"/>
        <v>1.2315497495626436E-2</v>
      </c>
      <c r="G229" s="26">
        <f t="shared" si="24"/>
        <v>2.7331823682469635E-2</v>
      </c>
      <c r="H229" s="1">
        <f t="shared" si="20"/>
        <v>3.5328808635369267E-2</v>
      </c>
      <c r="I229"/>
      <c r="J229"/>
      <c r="K229"/>
      <c r="L229"/>
    </row>
    <row r="230" spans="3:12" ht="17.25" customHeight="1" x14ac:dyDescent="0.2">
      <c r="C230" s="27">
        <f t="shared" si="22"/>
        <v>30500</v>
      </c>
      <c r="D230" s="26">
        <f t="shared" si="17"/>
        <v>3.4995996378030907E-2</v>
      </c>
      <c r="E230" s="27">
        <f t="shared" si="23"/>
        <v>4.3161496627891989E-2</v>
      </c>
      <c r="F230" s="26">
        <f t="shared" si="21"/>
        <v>1.2199480322104741E-2</v>
      </c>
      <c r="G230" s="26">
        <f t="shared" si="24"/>
        <v>2.7074346391604238E-2</v>
      </c>
      <c r="H230" s="1">
        <f t="shared" si="20"/>
        <v>3.4995996378030907E-2</v>
      </c>
      <c r="I230"/>
      <c r="J230"/>
      <c r="K230"/>
      <c r="L230"/>
    </row>
    <row r="231" spans="3:12" ht="17.25" customHeight="1" x14ac:dyDescent="0.2">
      <c r="C231" s="27">
        <f t="shared" si="22"/>
        <v>30750</v>
      </c>
      <c r="D231" s="26">
        <f t="shared" si="17"/>
        <v>3.4668998010408868E-2</v>
      </c>
      <c r="E231" s="27">
        <f t="shared" si="23"/>
        <v>4.2758200811165221E-2</v>
      </c>
      <c r="F231" s="26">
        <f t="shared" si="21"/>
        <v>1.2085489849935481E-2</v>
      </c>
      <c r="G231" s="26">
        <f t="shared" si="24"/>
        <v>2.682136696564779E-2</v>
      </c>
      <c r="H231" s="1">
        <f t="shared" si="20"/>
        <v>3.4668998010408868E-2</v>
      </c>
      <c r="I231"/>
      <c r="J231"/>
      <c r="K231"/>
      <c r="L231"/>
    </row>
    <row r="232" spans="3:12" ht="17.25" customHeight="1" x14ac:dyDescent="0.2">
      <c r="C232" s="27">
        <f t="shared" si="22"/>
        <v>31000</v>
      </c>
      <c r="D232" s="26">
        <f t="shared" si="17"/>
        <v>3.4347665930729132E-2</v>
      </c>
      <c r="E232" s="27">
        <f t="shared" si="23"/>
        <v>4.2361893378631693E-2</v>
      </c>
      <c r="F232" s="26">
        <f t="shared" si="21"/>
        <v>1.1973474625663292E-2</v>
      </c>
      <c r="G232" s="26">
        <f t="shared" si="24"/>
        <v>2.6572771213779298E-2</v>
      </c>
      <c r="H232" s="1">
        <f t="shared" si="20"/>
        <v>3.4347665930729132E-2</v>
      </c>
      <c r="I232"/>
      <c r="J232"/>
      <c r="K232"/>
      <c r="L232"/>
    </row>
    <row r="233" spans="3:12" ht="17.25" customHeight="1" x14ac:dyDescent="0.2">
      <c r="C233" s="27">
        <f t="shared" si="22"/>
        <v>31250</v>
      </c>
      <c r="D233" s="26">
        <f t="shared" si="17"/>
        <v>3.4031857434637748E-2</v>
      </c>
      <c r="E233" s="27">
        <f t="shared" si="23"/>
        <v>4.197239832920184E-2</v>
      </c>
      <c r="F233" s="26">
        <f t="shared" si="21"/>
        <v>1.1863384903056082E-2</v>
      </c>
      <c r="G233" s="26">
        <f t="shared" si="24"/>
        <v>2.6328448734023947E-2</v>
      </c>
      <c r="H233" s="1">
        <f t="shared" si="20"/>
        <v>3.4031857434637748E-2</v>
      </c>
      <c r="I233"/>
      <c r="J233"/>
      <c r="K233"/>
      <c r="L233"/>
    </row>
    <row r="234" spans="3:12" ht="17.25" customHeight="1" x14ac:dyDescent="0.2">
      <c r="C234" s="27">
        <f t="shared" si="22"/>
        <v>31500</v>
      </c>
      <c r="D234" s="26">
        <f t="shared" si="17"/>
        <v>3.3721434515148412E-2</v>
      </c>
      <c r="E234" s="27">
        <f t="shared" si="23"/>
        <v>4.158954545517507E-2</v>
      </c>
      <c r="F234" s="26">
        <f t="shared" si="21"/>
        <v>1.1755172573367481E-2</v>
      </c>
      <c r="G234" s="26">
        <f t="shared" si="24"/>
        <v>2.6088292758484316E-2</v>
      </c>
      <c r="H234" s="1">
        <f t="shared" si="20"/>
        <v>3.3721434515148412E-2</v>
      </c>
      <c r="I234"/>
      <c r="J234"/>
      <c r="K234"/>
      <c r="L234"/>
    </row>
    <row r="235" spans="3:12" ht="17.25" customHeight="1" x14ac:dyDescent="0.2">
      <c r="C235" s="27">
        <f t="shared" si="22"/>
        <v>31750</v>
      </c>
      <c r="D235" s="26">
        <f t="shared" ref="D235:D298" si="25">5.023*10^3*C235^-1.15</f>
        <v>3.3416263672272101E-2</v>
      </c>
      <c r="E235" s="27">
        <f t="shared" si="23"/>
        <v>4.1213170107450861E-2</v>
      </c>
      <c r="F235" s="26">
        <f t="shared" si="21"/>
        <v>1.1648791098974409E-2</v>
      </c>
      <c r="G235" s="26">
        <f t="shared" si="24"/>
        <v>2.5852200006061993E-2</v>
      </c>
      <c r="H235" s="1">
        <f t="shared" si="20"/>
        <v>3.3416263672272101E-2</v>
      </c>
      <c r="I235"/>
      <c r="J235"/>
      <c r="K235"/>
      <c r="L235"/>
    </row>
    <row r="236" spans="3:12" ht="17.25" customHeight="1" x14ac:dyDescent="0.2">
      <c r="C236" s="27">
        <f t="shared" si="22"/>
        <v>32000</v>
      </c>
      <c r="D236" s="26">
        <f t="shared" si="25"/>
        <v>3.311621573178767E-2</v>
      </c>
      <c r="E236" s="27">
        <f t="shared" si="23"/>
        <v>4.0843112972013665E-2</v>
      </c>
      <c r="F236" s="26">
        <f t="shared" si="21"/>
        <v>1.1544195450201118E-2</v>
      </c>
      <c r="G236" s="26">
        <f t="shared" si="24"/>
        <v>2.5620070542251024E-2</v>
      </c>
      <c r="H236" s="1">
        <f t="shared" si="20"/>
        <v>3.311621573178767E-2</v>
      </c>
      <c r="I236"/>
      <c r="J236"/>
      <c r="K236"/>
      <c r="L236"/>
    </row>
    <row r="237" spans="3:12" ht="17.25" customHeight="1" x14ac:dyDescent="0.2">
      <c r="C237" s="27">
        <f t="shared" si="22"/>
        <v>32250</v>
      </c>
      <c r="D237" s="26">
        <f t="shared" si="25"/>
        <v>3.2821165672648027E-2</v>
      </c>
      <c r="E237" s="27">
        <f t="shared" si="23"/>
        <v>4.0479219857068392E-2</v>
      </c>
      <c r="F237" s="26">
        <f t="shared" si="21"/>
        <v>1.1441342045153633E-2</v>
      </c>
      <c r="G237" s="26">
        <f t="shared" si="24"/>
        <v>2.5391807645612233E-2</v>
      </c>
      <c r="H237" s="1">
        <f t="shared" si="20"/>
        <v>3.2821165672648027E-2</v>
      </c>
      <c r="I237"/>
      <c r="J237"/>
      <c r="K237"/>
      <c r="L237"/>
    </row>
    <row r="238" spans="3:12" ht="17.25" customHeight="1" x14ac:dyDescent="0.2">
      <c r="C238" s="27">
        <f t="shared" si="22"/>
        <v>32500</v>
      </c>
      <c r="D238" s="26">
        <f t="shared" si="25"/>
        <v>3.253099246254583E-2</v>
      </c>
      <c r="E238" s="27">
        <f t="shared" si="23"/>
        <v>4.012134149023918E-2</v>
      </c>
      <c r="F238" s="26">
        <f t="shared" si="21"/>
        <v>1.1340188692398516E-2</v>
      </c>
      <c r="G238" s="26">
        <f t="shared" si="24"/>
        <v>2.516731768056004E-2</v>
      </c>
      <c r="H238" s="1">
        <f t="shared" si="20"/>
        <v>3.253099246254583E-2</v>
      </c>
      <c r="I238"/>
      <c r="J238"/>
      <c r="K238"/>
      <c r="L238"/>
    </row>
    <row r="239" spans="3:12" ht="17.25" customHeight="1" x14ac:dyDescent="0.2">
      <c r="C239" s="27">
        <f t="shared" ref="C239:C270" si="26">C238+250</f>
        <v>32750</v>
      </c>
      <c r="D239" s="26">
        <f t="shared" si="25"/>
        <v>3.2245578901194956E-2</v>
      </c>
      <c r="E239" s="27">
        <f t="shared" si="23"/>
        <v>3.9769333325284241E-2</v>
      </c>
      <c r="F239" s="26">
        <f t="shared" si="21"/>
        <v>1.1240694536331348E-2</v>
      </c>
      <c r="G239" s="26">
        <f t="shared" si="24"/>
        <v>2.494650997611857E-2</v>
      </c>
      <c r="H239" s="1">
        <f t="shared" si="20"/>
        <v>3.2245578901194956E-2</v>
      </c>
      <c r="I239"/>
      <c r="J239"/>
      <c r="K239"/>
      <c r="L239"/>
    </row>
    <row r="240" spans="3:12" ht="17.25" customHeight="1" x14ac:dyDescent="0.2">
      <c r="C240" s="27">
        <f t="shared" si="26"/>
        <v>33000</v>
      </c>
      <c r="D240" s="26">
        <f t="shared" si="25"/>
        <v>3.1964811470908724E-2</v>
      </c>
      <c r="E240" s="27">
        <f t="shared" si="23"/>
        <v>3.9423055357809982E-2</v>
      </c>
      <c r="F240" s="26">
        <f t="shared" si="21"/>
        <v>1.1142820005088826E-2</v>
      </c>
      <c r="G240" s="26">
        <f t="shared" si="24"/>
        <v>2.4729296710322774E-2</v>
      </c>
      <c r="H240" s="1">
        <f t="shared" si="20"/>
        <v>3.1964811470908724E-2</v>
      </c>
      <c r="I240"/>
      <c r="J240"/>
      <c r="K240"/>
      <c r="L240"/>
    </row>
    <row r="241" spans="3:12" ht="17.25" customHeight="1" x14ac:dyDescent="0.2">
      <c r="C241" s="27">
        <f t="shared" si="26"/>
        <v>33250</v>
      </c>
      <c r="D241" s="26">
        <f t="shared" si="25"/>
        <v>3.1688580194084659E-2</v>
      </c>
      <c r="E241" s="27">
        <f t="shared" si="23"/>
        <v>3.9082371949503182E-2</v>
      </c>
      <c r="F241" s="26">
        <f t="shared" si="21"/>
        <v>1.1046526760868454E-2</v>
      </c>
      <c r="G241" s="26">
        <f t="shared" si="24"/>
        <v>2.4515592799962769E-2</v>
      </c>
      <c r="H241" s="1">
        <f t="shared" si="20"/>
        <v>3.1688580194084659E-2</v>
      </c>
      <c r="I241"/>
      <c r="J241"/>
      <c r="K241"/>
      <c r="L241"/>
    </row>
    <row r="242" spans="3:12" ht="17.25" customHeight="1" x14ac:dyDescent="0.2">
      <c r="C242" s="27">
        <f t="shared" si="26"/>
        <v>33500</v>
      </c>
      <c r="D242" s="26">
        <f t="shared" si="25"/>
        <v>3.1416778497225246E-2</v>
      </c>
      <c r="E242" s="27">
        <f t="shared" si="23"/>
        <v>3.8747151660424133E-2</v>
      </c>
      <c r="F242" s="26">
        <f t="shared" si="21"/>
        <v>1.0951777652526661E-2</v>
      </c>
      <c r="G242" s="26">
        <f t="shared" si="24"/>
        <v>2.4305315795384693E-2</v>
      </c>
      <c r="H242" s="1">
        <f t="shared" si="20"/>
        <v>3.1416778497225246E-2</v>
      </c>
      <c r="I242"/>
      <c r="J242"/>
      <c r="K242"/>
      <c r="L242"/>
    </row>
    <row r="243" spans="3:12" ht="17.25" customHeight="1" x14ac:dyDescent="0.2">
      <c r="C243" s="27">
        <f t="shared" si="26"/>
        <v>33750</v>
      </c>
      <c r="D243" s="26">
        <f t="shared" si="25"/>
        <v>3.114930308115036E-2</v>
      </c>
      <c r="E243" s="27">
        <f t="shared" si="23"/>
        <v>3.841726708893619E-2</v>
      </c>
      <c r="F243" s="26">
        <f t="shared" si="21"/>
        <v>1.0858536670335314E-2</v>
      </c>
      <c r="G243" s="26">
        <f t="shared" si="24"/>
        <v>2.4098385780081683E-2</v>
      </c>
      <c r="H243" s="1">
        <f t="shared" si="20"/>
        <v>3.114930308115036E-2</v>
      </c>
      <c r="I243"/>
      <c r="J243"/>
      <c r="K243"/>
      <c r="L243"/>
    </row>
    <row r="244" spans="3:12" ht="17.25" customHeight="1" x14ac:dyDescent="0.2">
      <c r="C244" s="27">
        <f t="shared" si="26"/>
        <v>34000</v>
      </c>
      <c r="D244" s="26">
        <f t="shared" si="25"/>
        <v>3.0886053797075631E-2</v>
      </c>
      <c r="E244" s="27">
        <f t="shared" si="23"/>
        <v>3.8092594718869902E-2</v>
      </c>
      <c r="F244" s="26">
        <f t="shared" si="21"/>
        <v>1.0766768902783084E-2</v>
      </c>
      <c r="G244" s="26">
        <f t="shared" si="24"/>
        <v>2.3894725274822993E-2</v>
      </c>
      <c r="H244" s="1">
        <f t="shared" si="20"/>
        <v>3.0886053797075631E-2</v>
      </c>
      <c r="I244"/>
      <c r="J244"/>
      <c r="K244"/>
      <c r="L244"/>
    </row>
    <row r="245" spans="3:12" ht="17.25" customHeight="1" x14ac:dyDescent="0.2">
      <c r="C245" s="27">
        <f t="shared" si="26"/>
        <v>34250</v>
      </c>
      <c r="D245" s="26">
        <f t="shared" si="25"/>
        <v>3.062693352825022E-2</v>
      </c>
      <c r="E245" s="27">
        <f t="shared" si="23"/>
        <v>3.7773014773543723E-2</v>
      </c>
      <c r="F245" s="26">
        <f t="shared" si="21"/>
        <v>1.0676440495314779E-2</v>
      </c>
      <c r="G245" s="26">
        <f t="shared" si="24"/>
        <v>2.3694259146084085E-2</v>
      </c>
      <c r="H245" s="1">
        <f t="shared" si="20"/>
        <v>3.062693352825022E-2</v>
      </c>
      <c r="I245"/>
      <c r="J245"/>
      <c r="K245"/>
      <c r="L245"/>
    </row>
    <row r="246" spans="3:12" ht="17.25" customHeight="1" x14ac:dyDescent="0.2">
      <c r="C246" s="27">
        <f t="shared" si="26"/>
        <v>34500</v>
      </c>
      <c r="D246" s="26">
        <f t="shared" si="25"/>
        <v>3.0371848076866815E-2</v>
      </c>
      <c r="E246" s="27">
        <f t="shared" ref="E246:E277" si="27">6.195*10^3*C246^-1.15</f>
        <v>3.7458411076287064E-2</v>
      </c>
      <c r="F246" s="26">
        <f t="shared" si="21"/>
        <v>1.058751861090858E-2</v>
      </c>
      <c r="G246" s="26">
        <f t="shared" si="24"/>
        <v>2.3496914518555533E-2</v>
      </c>
      <c r="H246" s="1">
        <f t="shared" si="20"/>
        <v>3.0371848076866815E-2</v>
      </c>
      <c r="I246"/>
      <c r="J246"/>
      <c r="K246"/>
      <c r="L246"/>
    </row>
    <row r="247" spans="3:12" ht="17.25" customHeight="1" x14ac:dyDescent="0.2">
      <c r="C247" s="27">
        <f t="shared" si="26"/>
        <v>34750</v>
      </c>
      <c r="D247" s="26">
        <f t="shared" si="25"/>
        <v>3.0120706055972713E-2</v>
      </c>
      <c r="E247" s="27">
        <f t="shared" si="27"/>
        <v>3.7148670917131386E-2</v>
      </c>
      <c r="F247" s="26">
        <f t="shared" si="21"/>
        <v>1.0499971392396621E-2</v>
      </c>
      <c r="G247" s="26">
        <f t="shared" si="24"/>
        <v>2.3302620691520996E-2</v>
      </c>
      <c r="H247" s="1">
        <f t="shared" si="20"/>
        <v>3.0120706055972713E-2</v>
      </c>
      <c r="I247"/>
      <c r="J247"/>
      <c r="K247"/>
      <c r="L247"/>
    </row>
    <row r="248" spans="3:12" ht="17.25" customHeight="1" x14ac:dyDescent="0.2">
      <c r="C248" s="27">
        <f t="shared" si="26"/>
        <v>35000</v>
      </c>
      <c r="D248" s="26">
        <f t="shared" si="25"/>
        <v>2.9873418786125969E-2</v>
      </c>
      <c r="E248" s="27">
        <f t="shared" si="27"/>
        <v>3.6843684925353448E-2</v>
      </c>
      <c r="F248" s="26">
        <f t="shared" si="21"/>
        <v>1.0413767926439691E-2</v>
      </c>
      <c r="G248" s="26">
        <f t="shared" si="24"/>
        <v>2.3111309058906133E-2</v>
      </c>
      <c r="H248" s="1">
        <f t="shared" si="20"/>
        <v>2.9873418786125969E-2</v>
      </c>
      <c r="I248"/>
      <c r="J248"/>
      <c r="K248"/>
      <c r="L248"/>
    </row>
    <row r="249" spans="3:12" ht="17.25" customHeight="1" x14ac:dyDescent="0.2">
      <c r="C249" s="27">
        <f t="shared" si="26"/>
        <v>35250</v>
      </c>
      <c r="D249" s="26">
        <f t="shared" si="25"/>
        <v>2.9629900196557087E-2</v>
      </c>
      <c r="E249" s="27">
        <f t="shared" si="27"/>
        <v>3.6543346947575384E-2</v>
      </c>
      <c r="F249" s="26">
        <f t="shared" si="21"/>
        <v>1.0328878209072558E-2</v>
      </c>
      <c r="G249" s="26">
        <f t="shared" si="24"/>
        <v>2.2922913032813227E-2</v>
      </c>
      <c r="H249" s="1">
        <f t="shared" si="20"/>
        <v>2.9629900196557087E-2</v>
      </c>
      <c r="I249"/>
      <c r="J249"/>
      <c r="K249"/>
      <c r="L249"/>
    </row>
    <row r="250" spans="3:12" ht="17.25" customHeight="1" x14ac:dyDescent="0.2">
      <c r="C250" s="27">
        <f t="shared" si="26"/>
        <v>35500</v>
      </c>
      <c r="D250" s="26">
        <f t="shared" si="25"/>
        <v>2.9390066730609239E-2</v>
      </c>
      <c r="E250" s="27">
        <f t="shared" si="27"/>
        <v>3.6247553931141596E-2</v>
      </c>
      <c r="F250" s="26">
        <f t="shared" si="21"/>
        <v>1.0245273112740748E-2</v>
      </c>
      <c r="G250" s="26">
        <f t="shared" si="24"/>
        <v>2.2737367970365817E-2</v>
      </c>
      <c r="H250" s="1">
        <f t="shared" si="20"/>
        <v>2.9390066730609239E-2</v>
      </c>
      <c r="I250"/>
      <c r="J250"/>
      <c r="K250"/>
      <c r="L250"/>
    </row>
    <row r="251" spans="3:12" ht="17.25" customHeight="1" x14ac:dyDescent="0.2">
      <c r="C251" s="27">
        <f t="shared" si="26"/>
        <v>35750</v>
      </c>
      <c r="D251" s="26">
        <f t="shared" si="25"/>
        <v>2.915383725524286E-2</v>
      </c>
      <c r="E251" s="27">
        <f t="shared" si="27"/>
        <v>3.5956205812508364E-2</v>
      </c>
      <c r="F251" s="26">
        <f t="shared" si="21"/>
        <v>1.0162924354754181E-2</v>
      </c>
      <c r="G251" s="26">
        <f t="shared" si="24"/>
        <v>2.2554611103697744E-2</v>
      </c>
      <c r="H251" s="1">
        <f t="shared" si="20"/>
        <v>2.915383725524286E-2</v>
      </c>
      <c r="I251"/>
      <c r="J251"/>
      <c r="K251"/>
      <c r="L251"/>
    </row>
    <row r="252" spans="3:12" ht="17.25" customHeight="1" x14ac:dyDescent="0.2">
      <c r="C252" s="27">
        <f t="shared" si="26"/>
        <v>36000</v>
      </c>
      <c r="D252" s="26">
        <f t="shared" si="25"/>
        <v>2.8921132974402609E-2</v>
      </c>
      <c r="E252" s="27">
        <f t="shared" si="27"/>
        <v>3.5669205410397004E-2</v>
      </c>
      <c r="F252" s="26">
        <f t="shared" si="21"/>
        <v>1.0081804467087193E-2</v>
      </c>
      <c r="G252" s="26">
        <f t="shared" si="24"/>
        <v>2.2374581472930227E-2</v>
      </c>
      <c r="H252" s="1">
        <f t="shared" si="20"/>
        <v>2.8921132974402609E-2</v>
      </c>
      <c r="I252"/>
      <c r="J252"/>
      <c r="K252"/>
      <c r="L252"/>
    </row>
    <row r="253" spans="3:12" ht="17.25" customHeight="1" x14ac:dyDescent="0.2">
      <c r="C253" s="27">
        <f t="shared" si="26"/>
        <v>36250</v>
      </c>
      <c r="D253" s="26">
        <f t="shared" si="25"/>
        <v>2.8691877346058013E-2</v>
      </c>
      <c r="E253" s="27">
        <f t="shared" si="27"/>
        <v>3.5386458323477879E-2</v>
      </c>
      <c r="F253" s="26">
        <f t="shared" si="21"/>
        <v>1.0001886767459204E-2</v>
      </c>
      <c r="G253" s="26">
        <f t="shared" si="24"/>
        <v>2.2197219861991128E-2</v>
      </c>
      <c r="H253" s="1">
        <f t="shared" si="20"/>
        <v>2.8691877346058013E-2</v>
      </c>
      <c r="I253"/>
      <c r="J253"/>
      <c r="K253"/>
      <c r="L253"/>
    </row>
    <row r="254" spans="3:12" ht="17.25" customHeight="1" x14ac:dyDescent="0.2">
      <c r="C254" s="27">
        <f t="shared" si="26"/>
        <v>36500</v>
      </c>
      <c r="D254" s="26">
        <f t="shared" si="25"/>
        <v>2.8465996002735652E-2</v>
      </c>
      <c r="E254" s="27">
        <f t="shared" si="27"/>
        <v>3.5107872832360616E-2</v>
      </c>
      <c r="F254" s="26">
        <f t="shared" si="21"/>
        <v>9.9231453316325161E-3</v>
      </c>
      <c r="G254" s="26">
        <f t="shared" si="24"/>
        <v>2.2022468737135325E-2</v>
      </c>
      <c r="H254" s="1">
        <f t="shared" si="20"/>
        <v>2.8465996002735652E-2</v>
      </c>
      <c r="I254"/>
      <c r="J254"/>
      <c r="K254"/>
      <c r="L254"/>
    </row>
    <row r="255" spans="3:12" ht="17.25" customHeight="1" x14ac:dyDescent="0.2">
      <c r="C255" s="27">
        <f t="shared" si="26"/>
        <v>36750</v>
      </c>
      <c r="D255" s="26">
        <f t="shared" si="25"/>
        <v>2.8243416675375298E-2</v>
      </c>
      <c r="E255" s="27">
        <f t="shared" si="27"/>
        <v>3.4833359805683847E-2</v>
      </c>
      <c r="F255" s="26">
        <f t="shared" si="21"/>
        <v>9.8455549668688327E-3</v>
      </c>
      <c r="G255" s="26">
        <f t="shared" si="24"/>
        <v>2.1850272188036712E-2</v>
      </c>
      <c r="H255" s="1">
        <f t="shared" si="20"/>
        <v>2.8243416675375298E-2</v>
      </c>
      <c r="I255"/>
      <c r="J255"/>
      <c r="K255"/>
      <c r="L255"/>
    </row>
    <row r="256" spans="3:12" ht="17.25" customHeight="1" x14ac:dyDescent="0.2">
      <c r="C256" s="27">
        <f t="shared" si="26"/>
        <v>37000</v>
      </c>
      <c r="D256" s="26">
        <f t="shared" si="25"/>
        <v>2.802406912034754E-2</v>
      </c>
      <c r="E256" s="27">
        <f t="shared" si="27"/>
        <v>3.4562832610104122E-2</v>
      </c>
      <c r="F256" s="26">
        <f t="shared" si="21"/>
        <v>9.7690911864878639E-3</v>
      </c>
      <c r="G256" s="26">
        <f t="shared" si="24"/>
        <v>2.1680575871326008E-2</v>
      </c>
      <c r="H256" s="1">
        <f t="shared" si="20"/>
        <v>2.802406912034754E-2</v>
      </c>
      <c r="I256"/>
      <c r="J256"/>
      <c r="K256"/>
      <c r="L256"/>
    </row>
    <row r="257" spans="3:12" ht="17.25" customHeight="1" x14ac:dyDescent="0.2">
      <c r="C257" s="27">
        <f t="shared" si="26"/>
        <v>37250</v>
      </c>
      <c r="D257" s="26">
        <f t="shared" si="25"/>
        <v>2.7807885049483168E-2</v>
      </c>
      <c r="E257" s="27">
        <f t="shared" si="27"/>
        <v>3.4296207023999249E-2</v>
      </c>
      <c r="F257" s="26">
        <f t="shared" si="21"/>
        <v>9.6937301854758164E-3</v>
      </c>
      <c r="G257" s="26">
        <f t="shared" si="24"/>
        <v>2.151332695645861E-2</v>
      </c>
      <c r="H257" s="1">
        <f t="shared" si="20"/>
        <v>2.7807885049483168E-2</v>
      </c>
      <c r="I257"/>
      <c r="J257"/>
      <c r="K257"/>
      <c r="L257"/>
    </row>
    <row r="258" spans="3:12" ht="17.25" customHeight="1" x14ac:dyDescent="0.2">
      <c r="C258" s="27">
        <f t="shared" si="26"/>
        <v>37500</v>
      </c>
      <c r="D258" s="26">
        <f t="shared" si="25"/>
        <v>2.7594798062969408E-2</v>
      </c>
      <c r="E258" s="27">
        <f t="shared" si="27"/>
        <v>3.4033401154707439E-2</v>
      </c>
      <c r="F258" s="26">
        <f t="shared" si="21"/>
        <v>9.6194488170932586E-3</v>
      </c>
      <c r="G258" s="26">
        <f t="shared" si="24"/>
        <v>2.1348474073800344E-2</v>
      </c>
      <c r="H258" s="1">
        <f t="shared" ref="H258:H308" si="28">IF(AND($C$51=1,$C$53=1),D258,IF(AND($C$51=2,$C$53=1),E258,IF(AND($C$51=1,$C$53=2),F258,IF(AND($C$51=2,$C$53=2),G258))))</f>
        <v>2.7594798062969408E-2</v>
      </c>
      <c r="I258"/>
      <c r="J258"/>
      <c r="K258"/>
      <c r="L258"/>
    </row>
    <row r="259" spans="3:12" ht="17.25" customHeight="1" x14ac:dyDescent="0.2">
      <c r="C259" s="27">
        <f t="shared" si="26"/>
        <v>37750</v>
      </c>
      <c r="D259" s="26">
        <f t="shared" si="25"/>
        <v>2.7384743584977569E-2</v>
      </c>
      <c r="E259" s="27">
        <f t="shared" si="27"/>
        <v>3.3774335359135182E-2</v>
      </c>
      <c r="F259" s="26">
        <f t="shared" si="21"/>
        <v>9.5462245704351426E-3</v>
      </c>
      <c r="G259" s="26">
        <f t="shared" si="24"/>
        <v>2.1185967264826366E-2</v>
      </c>
      <c r="H259" s="1">
        <f t="shared" si="28"/>
        <v>2.7384743584977569E-2</v>
      </c>
      <c r="I259"/>
      <c r="J259"/>
      <c r="K259"/>
      <c r="L259"/>
    </row>
    <row r="260" spans="3:12" ht="17.25" customHeight="1" x14ac:dyDescent="0.2">
      <c r="C260" s="27">
        <f t="shared" si="26"/>
        <v>38000</v>
      </c>
      <c r="D260" s="26">
        <f t="shared" si="25"/>
        <v>2.717765880189478E-2</v>
      </c>
      <c r="E260" s="27">
        <f t="shared" si="27"/>
        <v>3.351893216757678E-2</v>
      </c>
      <c r="F260" s="26">
        <f t="shared" si="21"/>
        <v>9.4740355488986197E-3</v>
      </c>
      <c r="G260" s="26">
        <f t="shared" si="24"/>
        <v>2.1025757934334685E-2</v>
      </c>
      <c r="H260" s="1">
        <f t="shared" si="28"/>
        <v>2.717765880189478E-2</v>
      </c>
      <c r="I260"/>
      <c r="J260"/>
      <c r="K260"/>
      <c r="L260"/>
    </row>
    <row r="261" spans="3:12" ht="17.25" customHeight="1" x14ac:dyDescent="0.2">
      <c r="C261" s="27">
        <f t="shared" si="26"/>
        <v>38250</v>
      </c>
      <c r="D261" s="26">
        <f t="shared" si="25"/>
        <v>2.6973482603036496E-2</v>
      </c>
      <c r="E261" s="27">
        <f t="shared" si="27"/>
        <v>3.3267116210593486E-2</v>
      </c>
      <c r="F261" s="26">
        <f t="shared" si="21"/>
        <v>9.4028604495156078E-3</v>
      </c>
      <c r="G261" s="26">
        <f t="shared" si="24"/>
        <v>2.08677988045789E-2</v>
      </c>
      <c r="H261" s="1">
        <f t="shared" si="28"/>
        <v>2.6973482603036496E-2</v>
      </c>
      <c r="I261"/>
      <c r="J261"/>
      <c r="K261"/>
      <c r="L261"/>
    </row>
    <row r="262" spans="3:12" ht="17.25" customHeight="1" x14ac:dyDescent="0.2">
      <c r="C262" s="27">
        <f t="shared" si="26"/>
        <v>38500</v>
      </c>
      <c r="D262" s="26">
        <f t="shared" si="25"/>
        <v>2.677215552372578E-2</v>
      </c>
      <c r="E262" s="27">
        <f t="shared" si="27"/>
        <v>3.3018814148811707E-2</v>
      </c>
      <c r="F262" s="26">
        <f t="shared" si="21"/>
        <v>9.3326785431104599E-3</v>
      </c>
      <c r="G262" s="26">
        <f t="shared" si="24"/>
        <v>2.071204387123201E-2</v>
      </c>
      <c r="H262" s="1">
        <f t="shared" si="28"/>
        <v>2.677215552372578E-2</v>
      </c>
      <c r="I262"/>
      <c r="J262"/>
      <c r="K262"/>
      <c r="L262"/>
    </row>
    <row r="263" spans="3:12" ht="17.25" customHeight="1" x14ac:dyDescent="0.2">
      <c r="C263" s="27">
        <f t="shared" si="26"/>
        <v>38750</v>
      </c>
      <c r="D263" s="26">
        <f t="shared" si="25"/>
        <v>2.6573619690630434E-2</v>
      </c>
      <c r="E263" s="27">
        <f t="shared" si="27"/>
        <v>3.2773954605505778E-2</v>
      </c>
      <c r="F263" s="26">
        <f t="shared" si="21"/>
        <v>9.2634696552446518E-3</v>
      </c>
      <c r="G263" s="26">
        <f t="shared" si="24"/>
        <v>2.0558448361096927E-2</v>
      </c>
      <c r="H263" s="1">
        <f t="shared" si="28"/>
        <v>2.6573619690630434E-2</v>
      </c>
      <c r="I263"/>
      <c r="J263"/>
      <c r="K263"/>
      <c r="L263"/>
    </row>
    <row r="264" spans="3:12" ht="17.25" customHeight="1" x14ac:dyDescent="0.2">
      <c r="C264" s="27">
        <f t="shared" si="26"/>
        <v>39000</v>
      </c>
      <c r="D264" s="26">
        <f t="shared" si="25"/>
        <v>2.6377818769253061E-2</v>
      </c>
      <c r="E264" s="27">
        <f t="shared" si="27"/>
        <v>3.2532468101836097E-2</v>
      </c>
      <c r="F264" s="26">
        <f t="shared" si="21"/>
        <v>9.1952141479120265E-3</v>
      </c>
      <c r="G264" s="26">
        <f t="shared" si="24"/>
        <v>2.0406968691482657E-2</v>
      </c>
      <c r="H264" s="1">
        <f t="shared" si="28"/>
        <v>2.6377818769253061E-2</v>
      </c>
      <c r="I264"/>
      <c r="J264"/>
      <c r="K264"/>
      <c r="L264"/>
    </row>
    <row r="265" spans="3:12" ht="17.25" customHeight="1" x14ac:dyDescent="0.2">
      <c r="C265" s="27">
        <f t="shared" si="26"/>
        <v>39250</v>
      </c>
      <c r="D265" s="26">
        <f t="shared" si="25"/>
        <v>2.6184697913478119E-2</v>
      </c>
      <c r="E265" s="27">
        <f t="shared" si="27"/>
        <v>3.2294286994624118E-2</v>
      </c>
      <c r="F265" s="26">
        <f t="shared" si="21"/>
        <v>9.1278929019510627E-3</v>
      </c>
      <c r="G265" s="26">
        <f t="shared" si="24"/>
        <v>2.0257562431171806E-2</v>
      </c>
      <c r="H265" s="1">
        <f t="shared" si="28"/>
        <v>2.6184697913478119E-2</v>
      </c>
      <c r="I265"/>
      <c r="J265"/>
      <c r="K265"/>
      <c r="L265"/>
    </row>
    <row r="266" spans="3:12" ht="17.25" customHeight="1" x14ac:dyDescent="0.2">
      <c r="C266" s="27">
        <f t="shared" si="26"/>
        <v>39500</v>
      </c>
      <c r="D266" s="26">
        <f t="shared" si="25"/>
        <v>2.5994203717080912E-2</v>
      </c>
      <c r="E266" s="27">
        <f t="shared" si="27"/>
        <v>3.2059345416547133E-2</v>
      </c>
      <c r="F266" s="26">
        <f t="shared" si="21"/>
        <v>9.0614873001410856E-3</v>
      </c>
      <c r="G266" s="26">
        <f t="shared" si="24"/>
        <v>2.0110188262905917E-2</v>
      </c>
      <c r="H266" s="1">
        <f t="shared" si="28"/>
        <v>2.5994203717080912E-2</v>
      </c>
      <c r="I266"/>
      <c r="J266"/>
      <c r="K266"/>
      <c r="L266"/>
    </row>
    <row r="267" spans="3:12" ht="17.25" customHeight="1" x14ac:dyDescent="0.2">
      <c r="C267" s="27">
        <f t="shared" si="26"/>
        <v>39750</v>
      </c>
      <c r="D267" s="26">
        <f t="shared" si="25"/>
        <v>2.5806284167112344E-2</v>
      </c>
      <c r="E267" s="27">
        <f t="shared" si="27"/>
        <v>3.1827579218646422E-2</v>
      </c>
      <c r="F267" s="26">
        <f t="shared" si="21"/>
        <v>8.9959792109523627E-3</v>
      </c>
      <c r="G267" s="26">
        <f t="shared" si="24"/>
        <v>1.9964805947322032E-2</v>
      </c>
      <c r="H267" s="1">
        <f t="shared" si="28"/>
        <v>2.5806284167112344E-2</v>
      </c>
      <c r="I267"/>
      <c r="J267"/>
      <c r="K267"/>
      <c r="L267"/>
    </row>
    <row r="268" spans="3:12" ht="17.25" customHeight="1" x14ac:dyDescent="0.2">
      <c r="C268" s="27">
        <f t="shared" si="26"/>
        <v>40000</v>
      </c>
      <c r="D268" s="26">
        <f t="shared" si="25"/>
        <v>2.5620888599073351E-2</v>
      </c>
      <c r="E268" s="27">
        <f t="shared" si="27"/>
        <v>3.1598925915042687E-2</v>
      </c>
      <c r="F268" s="26">
        <f t="shared" si="21"/>
        <v>8.9313509729200564E-3</v>
      </c>
      <c r="G268" s="26">
        <f t="shared" si="24"/>
        <v>1.982137628827375E-2</v>
      </c>
      <c r="H268" s="1">
        <f t="shared" si="28"/>
        <v>2.5620888599073351E-2</v>
      </c>
      <c r="I268"/>
      <c r="J268"/>
      <c r="K268"/>
      <c r="L268"/>
    </row>
    <row r="269" spans="3:12" ht="17.25" customHeight="1" x14ac:dyDescent="0.2">
      <c r="C269" s="27">
        <f t="shared" si="26"/>
        <v>40250</v>
      </c>
      <c r="D269" s="26">
        <f t="shared" si="25"/>
        <v>2.5437967653801886E-2</v>
      </c>
      <c r="E269" s="27">
        <f t="shared" si="27"/>
        <v>3.1373324629763624E-2</v>
      </c>
      <c r="F269" s="26">
        <f t="shared" si="21"/>
        <v>8.8675853796151907E-3</v>
      </c>
      <c r="G269" s="26">
        <f t="shared" si="24"/>
        <v>1.9679861099477232E-2</v>
      </c>
      <c r="H269" s="1">
        <f t="shared" si="28"/>
        <v>2.5437967653801886E-2</v>
      </c>
      <c r="I269"/>
      <c r="J269"/>
      <c r="K269"/>
      <c r="L269"/>
    </row>
    <row r="270" spans="3:12" ht="17.25" customHeight="1" x14ac:dyDescent="0.2">
      <c r="C270" s="27">
        <f t="shared" si="26"/>
        <v>40500</v>
      </c>
      <c r="D270" s="26">
        <f t="shared" si="25"/>
        <v>2.525747323599542E-2</v>
      </c>
      <c r="E270" s="27">
        <f t="shared" si="27"/>
        <v>3.1150716045588618E-2</v>
      </c>
      <c r="F270" s="26">
        <f t="shared" ref="F270:F308" si="29">1.751*10^3*C270^-1.15</f>
        <v>8.8046656651857413E-3</v>
      </c>
      <c r="G270" s="26">
        <f t="shared" si="24"/>
        <v>1.9540223172422495E-2</v>
      </c>
      <c r="H270" s="1">
        <f t="shared" si="28"/>
        <v>2.525747323599542E-2</v>
      </c>
      <c r="I270"/>
      <c r="J270"/>
      <c r="K270"/>
      <c r="L270"/>
    </row>
    <row r="271" spans="3:12" ht="17.25" customHeight="1" x14ac:dyDescent="0.2">
      <c r="C271" s="27">
        <f t="shared" ref="C271:C302" si="30">C270+250</f>
        <v>40750</v>
      </c>
      <c r="D271" s="26">
        <f t="shared" si="25"/>
        <v>2.5079358474297403E-2</v>
      </c>
      <c r="E271" s="27">
        <f t="shared" si="27"/>
        <v>3.0931042354822299E-2</v>
      </c>
      <c r="F271" s="26">
        <f t="shared" si="29"/>
        <v>8.7425754904429127E-3</v>
      </c>
      <c r="G271" s="26">
        <f t="shared" si="24"/>
        <v>1.9402426245494667E-2</v>
      </c>
      <c r="H271" s="1">
        <f t="shared" si="28"/>
        <v>2.5079358474297403E-2</v>
      </c>
      <c r="I271"/>
      <c r="J271"/>
      <c r="K271"/>
      <c r="L271"/>
    </row>
    <row r="272" spans="3:12" ht="17.25" customHeight="1" x14ac:dyDescent="0.2">
      <c r="C272" s="27">
        <f t="shared" si="30"/>
        <v>41000</v>
      </c>
      <c r="D272" s="26">
        <f t="shared" si="25"/>
        <v>2.4903577682880283E-2</v>
      </c>
      <c r="E272" s="27">
        <f t="shared" si="27"/>
        <v>3.0714247211913868E-2</v>
      </c>
      <c r="F272" s="26">
        <f t="shared" si="29"/>
        <v>8.6812989294691167E-3</v>
      </c>
      <c r="G272" s="26">
        <f t="shared" si="24"/>
        <v>1.9266434974252993E-2</v>
      </c>
      <c r="H272" s="1">
        <f t="shared" si="28"/>
        <v>2.4903577682880283E-2</v>
      </c>
      <c r="I272"/>
      <c r="J272"/>
      <c r="K272"/>
      <c r="L272"/>
    </row>
    <row r="273" spans="3:12" ht="17.25" customHeight="1" x14ac:dyDescent="0.2">
      <c r="C273" s="27">
        <f t="shared" si="30"/>
        <v>41250</v>
      </c>
      <c r="D273" s="26">
        <f t="shared" si="25"/>
        <v>2.4730086324459496E-2</v>
      </c>
      <c r="E273" s="27">
        <f t="shared" si="27"/>
        <v>3.0500275687841246E-2</v>
      </c>
      <c r="F273" s="26">
        <f t="shared" si="29"/>
        <v>8.6208204567247808E-3</v>
      </c>
      <c r="G273" s="26">
        <f t="shared" si="24"/>
        <v>1.9132214902816962E-2</v>
      </c>
      <c r="H273" s="1">
        <f t="shared" si="28"/>
        <v>2.4730086324459496E-2</v>
      </c>
      <c r="I273"/>
      <c r="J273"/>
      <c r="K273"/>
      <c r="L273"/>
    </row>
    <row r="274" spans="3:12" ht="17.25" customHeight="1" x14ac:dyDescent="0.2">
      <c r="C274" s="27">
        <f t="shared" si="30"/>
        <v>41500</v>
      </c>
      <c r="D274" s="26">
        <f t="shared" si="25"/>
        <v>2.4558840974677091E-2</v>
      </c>
      <c r="E274" s="27">
        <f t="shared" si="27"/>
        <v>3.0289074226184466E-2</v>
      </c>
      <c r="F274" s="26">
        <f t="shared" si="29"/>
        <v>8.5611249346326072E-3</v>
      </c>
      <c r="G274" s="26">
        <f t="shared" si="24"/>
        <v>1.8999732436311999E-2</v>
      </c>
      <c r="H274" s="1">
        <f t="shared" si="28"/>
        <v>2.4558840974677091E-2</v>
      </c>
      <c r="I274"/>
      <c r="J274"/>
      <c r="K274"/>
      <c r="L274"/>
    </row>
    <row r="275" spans="3:12" ht="17.25" customHeight="1" x14ac:dyDescent="0.2">
      <c r="C275" s="27">
        <f t="shared" si="30"/>
        <v>41750</v>
      </c>
      <c r="D275" s="26">
        <f t="shared" si="25"/>
        <v>2.4389799287796447E-2</v>
      </c>
      <c r="E275" s="27">
        <f t="shared" si="27"/>
        <v>3.0080590600816044E-2</v>
      </c>
      <c r="F275" s="26">
        <f t="shared" si="29"/>
        <v>8.5021976016188688E-3</v>
      </c>
      <c r="G275" s="26">
        <f t="shared" si="24"/>
        <v>1.8868954814329483E-2</v>
      </c>
      <c r="H275" s="1">
        <f t="shared" si="28"/>
        <v>2.4389799287796447E-2</v>
      </c>
      <c r="I275"/>
      <c r="J275"/>
      <c r="K275"/>
      <c r="L275"/>
    </row>
    <row r="276" spans="3:12" ht="17.25" customHeight="1" x14ac:dyDescent="0.2">
      <c r="C276" s="27">
        <f t="shared" si="30"/>
        <v>42000</v>
      </c>
      <c r="D276" s="26">
        <f t="shared" si="25"/>
        <v>2.4222919963652462E-2</v>
      </c>
      <c r="E276" s="27">
        <f t="shared" si="27"/>
        <v>2.9874773875139756E-2</v>
      </c>
      <c r="F276" s="26">
        <f t="shared" si="29"/>
        <v>8.4440240605923676E-3</v>
      </c>
      <c r="G276" s="26">
        <f t="shared" si="24"/>
        <v>1.8739850085358046E-2</v>
      </c>
      <c r="H276" s="1">
        <f t="shared" si="28"/>
        <v>2.4222919963652462E-2</v>
      </c>
      <c r="I276"/>
      <c r="J276"/>
      <c r="K276"/>
      <c r="L276"/>
    </row>
    <row r="277" spans="3:12" ht="17.25" customHeight="1" x14ac:dyDescent="0.2">
      <c r="C277" s="27">
        <f t="shared" si="30"/>
        <v>42250</v>
      </c>
      <c r="D277" s="26">
        <f t="shared" si="25"/>
        <v>2.4058162715803189E-2</v>
      </c>
      <c r="E277" s="27">
        <f t="shared" si="27"/>
        <v>2.9671574362811221E-2</v>
      </c>
      <c r="F277" s="26">
        <f t="shared" si="29"/>
        <v>8.3865902678422026E-3</v>
      </c>
      <c r="G277" s="26">
        <f t="shared" si="24"/>
        <v>1.8612387082144376E-2</v>
      </c>
      <c r="H277" s="1">
        <f t="shared" si="28"/>
        <v>2.4058162715803189E-2</v>
      </c>
      <c r="I277"/>
      <c r="J277"/>
      <c r="K277"/>
      <c r="L277"/>
    </row>
    <row r="278" spans="3:12" ht="17.25" customHeight="1" x14ac:dyDescent="0.2">
      <c r="C278" s="27">
        <f t="shared" si="30"/>
        <v>42500</v>
      </c>
      <c r="D278" s="26">
        <f t="shared" si="25"/>
        <v>2.3895488240834206E-2</v>
      </c>
      <c r="E278" s="27">
        <f t="shared" ref="E278:E308" si="31">6.195*10^3*C278^-1.15</f>
        <v>2.9470943589880134E-2</v>
      </c>
      <c r="F278" s="26">
        <f t="shared" si="29"/>
        <v>8.3298825223373871E-3</v>
      </c>
      <c r="G278" s="26">
        <f t="shared" si="24"/>
        <v>1.8486535397945796E-2</v>
      </c>
      <c r="H278" s="1">
        <f t="shared" si="28"/>
        <v>2.3895488240834206E-2</v>
      </c>
      <c r="I278"/>
      <c r="J278"/>
      <c r="K278"/>
      <c r="L278"/>
    </row>
    <row r="279" spans="3:12" ht="17.25" customHeight="1" x14ac:dyDescent="0.2">
      <c r="C279" s="27">
        <f t="shared" si="30"/>
        <v>42750</v>
      </c>
      <c r="D279" s="26">
        <f t="shared" si="25"/>
        <v>2.3734858188765411E-2</v>
      </c>
      <c r="E279" s="27">
        <f t="shared" si="31"/>
        <v>2.9272834258292198E-2</v>
      </c>
      <c r="F279" s="26">
        <f t="shared" si="29"/>
        <v>8.2738874554107566E-3</v>
      </c>
      <c r="G279" s="26">
        <f t="shared" si="24"/>
        <v>1.8362265363635753E-2</v>
      </c>
      <c r="H279" s="1">
        <f t="shared" si="28"/>
        <v>2.3734858188765411E-2</v>
      </c>
      <c r="I279"/>
      <c r="J279"/>
      <c r="K279"/>
      <c r="L279"/>
    </row>
    <row r="280" spans="3:12" ht="17.25" customHeight="1" x14ac:dyDescent="0.2">
      <c r="C280" s="27">
        <f t="shared" si="30"/>
        <v>43000</v>
      </c>
      <c r="D280" s="26">
        <f t="shared" si="25"/>
        <v>2.357623513451625E-2</v>
      </c>
      <c r="E280" s="27">
        <f t="shared" si="31"/>
        <v>2.907720021069643E-2</v>
      </c>
      <c r="F280" s="26">
        <f t="shared" si="29"/>
        <v>8.218592020811856E-3</v>
      </c>
      <c r="G280" s="26">
        <f t="shared" si="24"/>
        <v>1.823954802562814E-2</v>
      </c>
      <c r="H280" s="1">
        <f t="shared" si="28"/>
        <v>2.357623513451625E-2</v>
      </c>
      <c r="I280"/>
      <c r="J280"/>
      <c r="K280"/>
      <c r="L280"/>
    </row>
    <row r="281" spans="3:12" ht="17.25" customHeight="1" x14ac:dyDescent="0.2">
      <c r="C281" s="27">
        <f t="shared" si="30"/>
        <v>43250</v>
      </c>
      <c r="D281" s="26">
        <f t="shared" si="25"/>
        <v>2.3419582550384233E-2</v>
      </c>
      <c r="E281" s="27">
        <f t="shared" si="31"/>
        <v>2.8883996396502156E-2</v>
      </c>
      <c r="F281" s="26">
        <f t="shared" si="29"/>
        <v>8.1639834851130379E-3</v>
      </c>
      <c r="G281" s="26">
        <f t="shared" si="24"/>
        <v>1.8118355124585532E-2</v>
      </c>
      <c r="H281" s="1">
        <f t="shared" si="28"/>
        <v>2.3419582550384233E-2</v>
      </c>
      <c r="I281"/>
      <c r="J281"/>
      <c r="K281"/>
      <c r="L281"/>
    </row>
    <row r="282" spans="3:12" ht="17.25" customHeight="1" x14ac:dyDescent="0.2">
      <c r="C282" s="27">
        <f t="shared" si="30"/>
        <v>43500</v>
      </c>
      <c r="D282" s="26">
        <f t="shared" si="25"/>
        <v>2.3264864779496682E-2</v>
      </c>
      <c r="E282" s="27">
        <f t="shared" si="31"/>
        <v>2.8693178839136361E-2</v>
      </c>
      <c r="F282" s="26">
        <f t="shared" si="29"/>
        <v>8.1100494184548448E-3</v>
      </c>
      <c r="G282" s="26">
        <f t="shared" si="24"/>
        <v>1.7998659074880369E-2</v>
      </c>
      <c r="H282" s="1">
        <f t="shared" si="28"/>
        <v>2.3264864779496682E-2</v>
      </c>
      <c r="I282"/>
      <c r="J282"/>
      <c r="K282"/>
      <c r="L282"/>
    </row>
    <row r="283" spans="3:12" ht="17.25" customHeight="1" x14ac:dyDescent="0.2">
      <c r="C283" s="27">
        <f t="shared" si="30"/>
        <v>43750</v>
      </c>
      <c r="D283" s="26">
        <f t="shared" si="25"/>
        <v>2.3112047010193783E-2</v>
      </c>
      <c r="E283" s="27">
        <f t="shared" si="31"/>
        <v>2.8504704604449628E-2</v>
      </c>
      <c r="F283" s="26">
        <f t="shared" si="29"/>
        <v>8.0567776856160286E-3</v>
      </c>
      <c r="G283" s="26">
        <f t="shared" si="24"/>
        <v>1.7880432944776634E-2</v>
      </c>
      <c r="H283" s="1">
        <f t="shared" si="28"/>
        <v>2.3112047010193783E-2</v>
      </c>
      <c r="I283"/>
      <c r="J283"/>
      <c r="K283"/>
      <c r="L283"/>
    </row>
    <row r="284" spans="3:12" ht="17.25" customHeight="1" x14ac:dyDescent="0.2">
      <c r="C284" s="27">
        <f t="shared" si="30"/>
        <v>44000</v>
      </c>
      <c r="D284" s="26">
        <f t="shared" si="25"/>
        <v>2.2961095251307788E-2</v>
      </c>
      <c r="E284" s="27">
        <f t="shared" si="31"/>
        <v>2.8318531770227306E-2</v>
      </c>
      <c r="F284" s="26">
        <f t="shared" si="29"/>
        <v>8.0041564373959668E-3</v>
      </c>
      <c r="G284" s="26">
        <f t="shared" si="24"/>
        <v>1.7763650437304813E-2</v>
      </c>
      <c r="H284" s="1">
        <f t="shared" si="28"/>
        <v>2.2961095251307788E-2</v>
      </c>
      <c r="I284"/>
      <c r="J284"/>
      <c r="K284"/>
      <c r="L284"/>
    </row>
    <row r="285" spans="3:12" ht="17.25" customHeight="1" x14ac:dyDescent="0.2">
      <c r="C285" s="27">
        <f t="shared" si="30"/>
        <v>44250</v>
      </c>
      <c r="D285" s="26">
        <f t="shared" si="25"/>
        <v>2.281197630829955E-2</v>
      </c>
      <c r="E285" s="27">
        <f t="shared" si="31"/>
        <v>2.8134619396758057E-2</v>
      </c>
      <c r="F285" s="26">
        <f t="shared" si="29"/>
        <v>7.9521741022959419E-3</v>
      </c>
      <c r="G285" s="26">
        <f t="shared" si="24"/>
        <v>1.7648285871800132E-2</v>
      </c>
      <c r="H285" s="1">
        <f t="shared" si="28"/>
        <v>2.281197630829955E-2</v>
      </c>
      <c r="I285"/>
      <c r="J285"/>
      <c r="K285"/>
      <c r="L285"/>
    </row>
    <row r="286" spans="3:12" ht="17.25" customHeight="1" x14ac:dyDescent="0.2">
      <c r="C286" s="27">
        <f t="shared" si="30"/>
        <v>44500</v>
      </c>
      <c r="D286" s="26">
        <f t="shared" si="25"/>
        <v>2.2664657760220142E-2</v>
      </c>
      <c r="E286" s="27">
        <f t="shared" si="31"/>
        <v>2.7952927498420023E-2</v>
      </c>
      <c r="F286" s="26">
        <f t="shared" si="29"/>
        <v>7.9008193784880481E-3</v>
      </c>
      <c r="G286" s="26">
        <f t="shared" si="24"/>
        <v>1.7534314166079132E-2</v>
      </c>
      <c r="H286" s="1">
        <f t="shared" si="28"/>
        <v>2.2664657760220142E-2</v>
      </c>
      <c r="I286"/>
      <c r="J286"/>
      <c r="K286"/>
      <c r="L286"/>
    </row>
    <row r="287" spans="3:12" ht="17.25" customHeight="1" x14ac:dyDescent="0.2">
      <c r="C287" s="27">
        <f t="shared" si="30"/>
        <v>44750</v>
      </c>
      <c r="D287" s="26">
        <f t="shared" si="25"/>
        <v>2.2519107937463131E-2</v>
      </c>
      <c r="E287" s="27">
        <f t="shared" si="31"/>
        <v>2.7773417016242107E-2</v>
      </c>
      <c r="F287" s="26">
        <f t="shared" si="29"/>
        <v>7.8500812260597144E-3</v>
      </c>
      <c r="G287" s="26">
        <f t="shared" si="24"/>
        <v>1.7421710819227897E-2</v>
      </c>
      <c r="H287" s="1">
        <f t="shared" si="28"/>
        <v>2.2519107937463131E-2</v>
      </c>
      <c r="I287"/>
      <c r="J287"/>
      <c r="K287"/>
      <c r="L287"/>
    </row>
    <row r="288" spans="3:12" ht="17.25" customHeight="1" x14ac:dyDescent="0.2">
      <c r="C288" s="27">
        <f t="shared" si="30"/>
        <v>45000</v>
      </c>
      <c r="D288" s="26">
        <f t="shared" si="25"/>
        <v>2.2375295900276957E-2</v>
      </c>
      <c r="E288" s="27">
        <f t="shared" si="31"/>
        <v>2.7596049791402698E-2</v>
      </c>
      <c r="F288" s="26">
        <f t="shared" si="29"/>
        <v>7.7999488595231845E-3</v>
      </c>
      <c r="G288" s="26">
        <f t="shared" si="24"/>
        <v>1.7310451894978353E-2</v>
      </c>
      <c r="H288" s="1">
        <f t="shared" si="28"/>
        <v>2.2375295900276957E-2</v>
      </c>
      <c r="I288"/>
      <c r="J288"/>
      <c r="K288"/>
      <c r="L288"/>
    </row>
    <row r="289" spans="3:12" ht="17.25" customHeight="1" x14ac:dyDescent="0.2">
      <c r="C289" s="27">
        <f t="shared" si="30"/>
        <v>45250</v>
      </c>
      <c r="D289" s="26">
        <f t="shared" si="25"/>
        <v>2.223319141800674E-2</v>
      </c>
      <c r="E289" s="27">
        <f t="shared" si="31"/>
        <v>2.7420788539628062E-2</v>
      </c>
      <c r="F289" s="26">
        <f t="shared" si="29"/>
        <v>7.7504117405792954E-3</v>
      </c>
      <c r="G289" s="26">
        <f t="shared" si="24"/>
        <v>1.7200514005648853E-2</v>
      </c>
      <c r="H289" s="1">
        <f t="shared" si="28"/>
        <v>2.223319141800674E-2</v>
      </c>
      <c r="I289"/>
      <c r="J289"/>
      <c r="K289"/>
      <c r="L289"/>
    </row>
    <row r="290" spans="3:12" ht="17.25" customHeight="1" x14ac:dyDescent="0.2">
      <c r="C290" s="27">
        <f t="shared" si="30"/>
        <v>45500</v>
      </c>
      <c r="D290" s="26">
        <f t="shared" si="25"/>
        <v>2.2092764949037915E-2</v>
      </c>
      <c r="E290" s="27">
        <f t="shared" si="31"/>
        <v>2.7247596826456277E-2</v>
      </c>
      <c r="F290" s="26">
        <f t="shared" si="29"/>
        <v>7.7014595711258991E-3</v>
      </c>
      <c r="G290" s="26">
        <f t="shared" ref="G290:G308" si="32">3.886*10^3*C290^-1.15</f>
        <v>1.7091874296627781E-2</v>
      </c>
      <c r="H290" s="1">
        <f t="shared" si="28"/>
        <v>2.2092764949037915E-2</v>
      </c>
      <c r="I290"/>
      <c r="J290"/>
      <c r="K290"/>
      <c r="L290"/>
    </row>
    <row r="291" spans="3:12" ht="17.25" customHeight="1" x14ac:dyDescent="0.2">
      <c r="C291" s="27">
        <f t="shared" si="30"/>
        <v>45750</v>
      </c>
      <c r="D291" s="26">
        <f t="shared" si="25"/>
        <v>2.1953987621412704E-2</v>
      </c>
      <c r="E291" s="27">
        <f t="shared" si="31"/>
        <v>2.7076439043331017E-2</v>
      </c>
      <c r="F291" s="26">
        <f t="shared" si="29"/>
        <v>7.6530822865008251E-3</v>
      </c>
      <c r="G291" s="26">
        <f t="shared" si="32"/>
        <v>1.6984510431377615E-2</v>
      </c>
      <c r="H291" s="1">
        <f t="shared" si="28"/>
        <v>2.1953987621412704E-2</v>
      </c>
      <c r="I291"/>
      <c r="J291"/>
      <c r="K291"/>
      <c r="L291"/>
    </row>
    <row r="292" spans="3:12" ht="17.25" customHeight="1" x14ac:dyDescent="0.2">
      <c r="C292" s="27">
        <f t="shared" si="30"/>
        <v>46000</v>
      </c>
      <c r="D292" s="26">
        <f t="shared" si="25"/>
        <v>2.1816831214095191E-2</v>
      </c>
      <c r="E292" s="27">
        <f t="shared" si="31"/>
        <v>2.6907280384495264E-2</v>
      </c>
      <c r="F292" s="26">
        <f t="shared" si="29"/>
        <v>7.6052700489509621E-3</v>
      </c>
      <c r="G292" s="26">
        <f t="shared" si="32"/>
        <v>1.6878400576940854E-2</v>
      </c>
      <c r="H292" s="1">
        <f t="shared" si="28"/>
        <v>2.1816831214095191E-2</v>
      </c>
      <c r="I292"/>
      <c r="J292"/>
      <c r="K292"/>
      <c r="L292"/>
    </row>
    <row r="293" spans="3:12" ht="17.25" customHeight="1" x14ac:dyDescent="0.2">
      <c r="C293" s="27">
        <f t="shared" si="30"/>
        <v>46250</v>
      </c>
      <c r="D293" s="26">
        <f t="shared" si="25"/>
        <v>2.1681268138857946E-2</v>
      </c>
      <c r="E293" s="27">
        <f t="shared" si="31"/>
        <v>2.67400868246516E-2</v>
      </c>
      <c r="F293" s="26">
        <f t="shared" si="29"/>
        <v>7.5580132413179905E-3</v>
      </c>
      <c r="G293" s="26">
        <f t="shared" si="32"/>
        <v>1.6773523389926735E-2</v>
      </c>
      <c r="H293" s="1">
        <f t="shared" si="28"/>
        <v>2.1681268138857946E-2</v>
      </c>
      <c r="I293"/>
      <c r="J293"/>
      <c r="K293"/>
      <c r="L293"/>
    </row>
    <row r="294" spans="3:12" ht="17.25" customHeight="1" x14ac:dyDescent="0.2">
      <c r="C294" s="27">
        <f t="shared" si="30"/>
        <v>46500</v>
      </c>
      <c r="D294" s="26">
        <f t="shared" si="25"/>
        <v>2.1547271422768244E-2</v>
      </c>
      <c r="E294" s="27">
        <f t="shared" si="31"/>
        <v>2.6574825097361986E-2</v>
      </c>
      <c r="F294" s="26">
        <f t="shared" si="29"/>
        <v>7.5113024609331459E-3</v>
      </c>
      <c r="G294" s="26">
        <f t="shared" si="32"/>
        <v>1.6669858002961852E-2</v>
      </c>
      <c r="H294" s="1">
        <f t="shared" si="28"/>
        <v>2.1547271422768244E-2</v>
      </c>
      <c r="I294"/>
      <c r="J294"/>
      <c r="K294"/>
      <c r="L294"/>
    </row>
    <row r="295" spans="3:12" ht="17.25" customHeight="1" x14ac:dyDescent="0.2">
      <c r="C295" s="27">
        <f t="shared" si="30"/>
        <v>46750</v>
      </c>
      <c r="D295" s="26">
        <f t="shared" si="25"/>
        <v>2.1414814691249364E-2</v>
      </c>
      <c r="E295" s="27">
        <f t="shared" si="31"/>
        <v>2.6411462674156838E-2</v>
      </c>
      <c r="F295" s="26">
        <f t="shared" si="29"/>
        <v>7.4651285137124499E-3</v>
      </c>
      <c r="G295" s="26">
        <f t="shared" si="32"/>
        <v>1.6567384011585713E-2</v>
      </c>
      <c r="H295" s="1">
        <f t="shared" si="28"/>
        <v>2.1414814691249364E-2</v>
      </c>
      <c r="I295"/>
      <c r="J295"/>
      <c r="K295"/>
      <c r="L295"/>
    </row>
    <row r="296" spans="3:12" ht="17.25" customHeight="1" x14ac:dyDescent="0.2">
      <c r="C296" s="27">
        <f t="shared" si="30"/>
        <v>47000</v>
      </c>
      <c r="D296" s="26">
        <f t="shared" si="25"/>
        <v>2.1283872151696078E-2</v>
      </c>
      <c r="E296" s="27">
        <f t="shared" si="31"/>
        <v>2.6249967744327533E-2</v>
      </c>
      <c r="F296" s="26">
        <f t="shared" si="29"/>
        <v>7.4194824084451187E-3</v>
      </c>
      <c r="G296" s="26">
        <f t="shared" si="32"/>
        <v>1.6466081461574945E-2</v>
      </c>
      <c r="H296" s="1">
        <f t="shared" si="28"/>
        <v>2.1283872151696078E-2</v>
      </c>
      <c r="I296"/>
      <c r="J296"/>
      <c r="K296"/>
      <c r="L296"/>
    </row>
    <row r="297" spans="3:12" ht="17.25" customHeight="1" x14ac:dyDescent="0.2">
      <c r="C297" s="27">
        <f t="shared" si="30"/>
        <v>47250</v>
      </c>
      <c r="D297" s="26">
        <f t="shared" si="25"/>
        <v>2.1154418577623121E-2</v>
      </c>
      <c r="E297" s="27">
        <f t="shared" si="31"/>
        <v>2.6090309195376315E-2</v>
      </c>
      <c r="F297" s="26">
        <f t="shared" si="29"/>
        <v>7.3743553512677848E-3</v>
      </c>
      <c r="G297" s="26">
        <f t="shared" si="32"/>
        <v>1.6365930836679962E-2</v>
      </c>
      <c r="H297" s="1">
        <f t="shared" si="28"/>
        <v>2.1154418577623121E-2</v>
      </c>
      <c r="I297"/>
      <c r="J297"/>
      <c r="K297"/>
      <c r="L297"/>
    </row>
    <row r="298" spans="3:12" ht="17.25" customHeight="1" x14ac:dyDescent="0.2">
      <c r="C298" s="27">
        <f t="shared" si="30"/>
        <v>47500</v>
      </c>
      <c r="D298" s="26">
        <f t="shared" si="25"/>
        <v>2.1026429293326199E-2</v>
      </c>
      <c r="E298" s="27">
        <f t="shared" si="31"/>
        <v>2.5932456594098312E-2</v>
      </c>
      <c r="F298" s="26">
        <f t="shared" si="29"/>
        <v>7.3297387403173757E-3</v>
      </c>
      <c r="G298" s="26">
        <f t="shared" si="32"/>
        <v>1.6266913046758036E-2</v>
      </c>
      <c r="H298" s="1">
        <f t="shared" si="28"/>
        <v>2.1026429293326199E-2</v>
      </c>
      <c r="I298"/>
      <c r="J298"/>
      <c r="K298"/>
      <c r="L298"/>
    </row>
    <row r="299" spans="3:12" ht="17.25" customHeight="1" x14ac:dyDescent="0.2">
      <c r="C299" s="27">
        <f t="shared" si="30"/>
        <v>47750</v>
      </c>
      <c r="D299" s="26">
        <f t="shared" ref="D299:D308" si="33">5.023*10^3*C299^-1.15</f>
        <v>2.0899880159037383E-2</v>
      </c>
      <c r="E299" s="27">
        <f t="shared" si="31"/>
        <v>2.5776380168273261E-2</v>
      </c>
      <c r="F299" s="26">
        <f t="shared" si="29"/>
        <v>7.2856241605563322E-3</v>
      </c>
      <c r="G299" s="26">
        <f t="shared" si="32"/>
        <v>1.6169009416288925E-2</v>
      </c>
      <c r="H299" s="1">
        <f t="shared" si="28"/>
        <v>2.0899880159037383E-2</v>
      </c>
      <c r="I299"/>
      <c r="J299"/>
      <c r="K299"/>
      <c r="L299"/>
    </row>
    <row r="300" spans="3:12" ht="17.25" customHeight="1" x14ac:dyDescent="0.2">
      <c r="C300" s="27">
        <f t="shared" si="30"/>
        <v>48000</v>
      </c>
      <c r="D300" s="26">
        <f t="shared" si="33"/>
        <v>2.077474755655483E-2</v>
      </c>
      <c r="E300" s="27">
        <f t="shared" si="31"/>
        <v>2.5622050788942301E-2</v>
      </c>
      <c r="F300" s="26">
        <f t="shared" si="29"/>
        <v>7.2420033787631904E-3</v>
      </c>
      <c r="G300" s="26">
        <f t="shared" si="32"/>
        <v>1.607220167325743E-2</v>
      </c>
      <c r="H300" s="1">
        <f t="shared" si="28"/>
        <v>2.077474755655483E-2</v>
      </c>
      <c r="I300"/>
      <c r="J300"/>
      <c r="K300"/>
      <c r="L300"/>
    </row>
    <row r="301" spans="3:12" ht="17.25" customHeight="1" x14ac:dyDescent="0.2">
      <c r="C301" s="27">
        <f t="shared" si="30"/>
        <v>48250</v>
      </c>
      <c r="D301" s="26">
        <f t="shared" si="33"/>
        <v>2.065100837533124E-2</v>
      </c>
      <c r="E301" s="27">
        <f t="shared" si="31"/>
        <v>2.5469439953250454E-2</v>
      </c>
      <c r="F301" s="26">
        <f t="shared" si="29"/>
        <v>7.1988683386830579E-3</v>
      </c>
      <c r="G301" s="26">
        <f t="shared" si="32"/>
        <v>1.597647193839084E-2</v>
      </c>
      <c r="H301" s="1">
        <f t="shared" si="28"/>
        <v>2.065100837533124E-2</v>
      </c>
      <c r="I301"/>
      <c r="J301"/>
      <c r="K301"/>
      <c r="L301"/>
    </row>
    <row r="302" spans="3:12" ht="17.25" customHeight="1" x14ac:dyDescent="0.2">
      <c r="C302" s="27">
        <f t="shared" si="30"/>
        <v>48500</v>
      </c>
      <c r="D302" s="26">
        <f t="shared" si="33"/>
        <v>2.0528639999002517E-2</v>
      </c>
      <c r="E302" s="27">
        <f t="shared" si="31"/>
        <v>2.5318519767832091E-2</v>
      </c>
      <c r="F302" s="26">
        <f t="shared" si="29"/>
        <v>7.1562111563315562E-3</v>
      </c>
      <c r="G302" s="26">
        <f t="shared" si="32"/>
        <v>1.5881802714736964E-2</v>
      </c>
      <c r="H302" s="1">
        <f t="shared" si="28"/>
        <v>2.0528639999002517E-2</v>
      </c>
      <c r="I302"/>
      <c r="J302"/>
      <c r="K302"/>
      <c r="L302"/>
    </row>
    <row r="303" spans="3:12" ht="17.25" customHeight="1" x14ac:dyDescent="0.2">
      <c r="C303" s="27">
        <f t="shared" ref="C303:C308" si="34">C302+250</f>
        <v>48750</v>
      </c>
      <c r="D303" s="26">
        <f t="shared" si="33"/>
        <v>2.0407620292341194E-2</v>
      </c>
      <c r="E303" s="27">
        <f t="shared" si="31"/>
        <v>2.5169262932720225E-2</v>
      </c>
      <c r="F303" s="26">
        <f t="shared" si="29"/>
        <v>7.1140241154468301E-3</v>
      </c>
      <c r="G303" s="26">
        <f t="shared" si="32"/>
        <v>1.578817687757075E-2</v>
      </c>
      <c r="H303" s="1">
        <f t="shared" si="28"/>
        <v>2.0407620292341194E-2</v>
      </c>
      <c r="I303"/>
      <c r="J303"/>
      <c r="K303"/>
      <c r="L303"/>
    </row>
    <row r="304" spans="3:12" ht="17.25" customHeight="1" x14ac:dyDescent="0.2">
      <c r="C304" s="27">
        <f t="shared" si="34"/>
        <v>49000</v>
      </c>
      <c r="D304" s="26">
        <f t="shared" si="33"/>
        <v>2.0287927588619362E-2</v>
      </c>
      <c r="E304" s="27">
        <f t="shared" si="31"/>
        <v>2.5021642725760893E-2</v>
      </c>
      <c r="F304" s="26">
        <f t="shared" si="29"/>
        <v>7.0722996630843129E-3</v>
      </c>
      <c r="G304" s="26">
        <f t="shared" si="32"/>
        <v>1.5695577664617728E-2</v>
      </c>
      <c r="H304" s="1">
        <f t="shared" si="28"/>
        <v>2.0287927588619362E-2</v>
      </c>
      <c r="I304"/>
      <c r="J304"/>
      <c r="K304"/>
      <c r="L304"/>
    </row>
    <row r="305" spans="3:12" ht="17.25" customHeight="1" x14ac:dyDescent="0.2">
      <c r="C305" s="27">
        <f t="shared" si="34"/>
        <v>49250</v>
      </c>
      <c r="D305" s="26">
        <f t="shared" si="33"/>
        <v>2.0169540677365785E-2</v>
      </c>
      <c r="E305" s="27">
        <f t="shared" si="31"/>
        <v>2.4875632987513645E-2</v>
      </c>
      <c r="F305" s="26">
        <f t="shared" si="29"/>
        <v>7.0310304053488931E-3</v>
      </c>
      <c r="G305" s="26">
        <f t="shared" si="32"/>
        <v>1.560398866658241E-2</v>
      </c>
      <c r="H305" s="1">
        <f t="shared" si="28"/>
        <v>2.0169540677365785E-2</v>
      </c>
      <c r="I305"/>
      <c r="J305"/>
      <c r="K305"/>
      <c r="L305"/>
    </row>
    <row r="306" spans="3:12" ht="17.25" customHeight="1" x14ac:dyDescent="0.2">
      <c r="C306" s="27">
        <f t="shared" si="34"/>
        <v>49500</v>
      </c>
      <c r="D306" s="26">
        <f t="shared" si="33"/>
        <v>2.0052438792502948E-2</v>
      </c>
      <c r="E306" s="27">
        <f t="shared" si="31"/>
        <v>2.4731208106620696E-2</v>
      </c>
      <c r="F306" s="26">
        <f t="shared" si="29"/>
        <v>6.9902091032595379E-3</v>
      </c>
      <c r="G306" s="26">
        <f t="shared" si="32"/>
        <v>1.5513393817970626E-2</v>
      </c>
      <c r="H306" s="1">
        <f t="shared" si="28"/>
        <v>2.0052438792502948E-2</v>
      </c>
      <c r="I306"/>
      <c r="J306"/>
      <c r="K306"/>
      <c r="L306"/>
    </row>
    <row r="307" spans="3:12" ht="17.25" customHeight="1" x14ac:dyDescent="0.2">
      <c r="C307" s="27">
        <f t="shared" si="34"/>
        <v>49750</v>
      </c>
      <c r="D307" s="26">
        <f t="shared" si="33"/>
        <v>1.993660160085103E-2</v>
      </c>
      <c r="E307" s="27">
        <f t="shared" si="31"/>
        <v>2.4588343005628534E-2</v>
      </c>
      <c r="F307" s="26">
        <f t="shared" si="29"/>
        <v>6.9498286687418188E-3</v>
      </c>
      <c r="G307" s="26">
        <f t="shared" si="32"/>
        <v>1.542377738819572E-2</v>
      </c>
      <c r="H307" s="1">
        <f t="shared" si="28"/>
        <v>1.993660160085103E-2</v>
      </c>
      <c r="I307"/>
      <c r="J307"/>
      <c r="K307"/>
      <c r="L307"/>
    </row>
    <row r="308" spans="3:12" ht="17.25" customHeight="1" x14ac:dyDescent="0.2">
      <c r="C308" s="27">
        <f t="shared" si="34"/>
        <v>50000</v>
      </c>
      <c r="D308" s="26">
        <f t="shared" si="33"/>
        <v>1.9822009190984646E-2</v>
      </c>
      <c r="E308" s="27">
        <f t="shared" si="31"/>
        <v>2.4447013127244652E-2</v>
      </c>
      <c r="F308" s="26">
        <f t="shared" si="29"/>
        <v>6.9098821607434038E-3</v>
      </c>
      <c r="G308" s="26">
        <f t="shared" si="32"/>
        <v>1.5335123972957661E-2</v>
      </c>
      <c r="H308" s="1">
        <f t="shared" si="28"/>
        <v>1.9822009190984646E-2</v>
      </c>
      <c r="I308"/>
      <c r="J308"/>
      <c r="K308"/>
      <c r="L308"/>
    </row>
  </sheetData>
  <mergeCells count="3">
    <mergeCell ref="F6:G7"/>
    <mergeCell ref="I62:J62"/>
    <mergeCell ref="K62:L62"/>
  </mergeCells>
  <phoneticPr fontId="0" type="noConversion"/>
  <pageMargins left="0.75" right="0.75" top="1" bottom="1" header="0.5" footer="0.5"/>
  <pageSetup paperSize="9"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025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219075</xdr:rowOff>
                  </from>
                  <to>
                    <xdr:col>5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5" name="Drop Down 1068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5</xdr:col>
                    <xdr:colOff>47625</xdr:colOff>
                    <xdr:row>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1:J37"/>
  <sheetViews>
    <sheetView tabSelected="1" zoomScaleNormal="100" zoomScaleSheetLayoutView="100" workbookViewId="0">
      <selection activeCell="L11" sqref="L11"/>
    </sheetView>
  </sheetViews>
  <sheetFormatPr defaultColWidth="9.140625" defaultRowHeight="17.25" customHeight="1" x14ac:dyDescent="0.2"/>
  <cols>
    <col min="1" max="1" width="1.7109375" style="35" customWidth="1"/>
    <col min="2" max="2" width="2.5703125" style="35" customWidth="1"/>
    <col min="3" max="3" width="38.7109375" style="35" customWidth="1"/>
    <col min="4" max="4" width="14.5703125" style="35" customWidth="1"/>
    <col min="5" max="5" width="3.7109375" style="35" customWidth="1"/>
    <col min="6" max="6" width="9.140625" style="35"/>
    <col min="7" max="7" width="8.28515625" style="35" customWidth="1"/>
    <col min="8" max="8" width="11.7109375" style="35" customWidth="1"/>
    <col min="9" max="9" width="8.28515625" style="35" customWidth="1"/>
    <col min="10" max="10" width="2.5703125" style="35" customWidth="1"/>
    <col min="11" max="13" width="9.140625" style="35"/>
    <col min="14" max="14" width="0" style="35" hidden="1" customWidth="1"/>
    <col min="15" max="16384" width="9.140625" style="35"/>
  </cols>
  <sheetData>
    <row r="1" spans="2:10" ht="7.5" customHeight="1" x14ac:dyDescent="0.2"/>
    <row r="2" spans="2:10" ht="18" customHeight="1" x14ac:dyDescent="0.2">
      <c r="B2" s="36"/>
      <c r="C2" s="37"/>
      <c r="D2" s="37"/>
      <c r="E2" s="37"/>
      <c r="F2" s="37"/>
      <c r="G2" s="37"/>
      <c r="H2" s="37"/>
      <c r="I2" s="37"/>
      <c r="J2" s="38"/>
    </row>
    <row r="3" spans="2:10" ht="18" customHeight="1" x14ac:dyDescent="0.2">
      <c r="B3" s="39"/>
      <c r="C3" s="40"/>
      <c r="D3" s="40"/>
      <c r="E3" s="40"/>
      <c r="F3" s="40"/>
      <c r="G3" s="40"/>
      <c r="H3" s="40"/>
      <c r="I3" s="40"/>
      <c r="J3" s="41"/>
    </row>
    <row r="4" spans="2:10" ht="18" customHeight="1" x14ac:dyDescent="0.2">
      <c r="B4" s="39"/>
      <c r="C4" s="40"/>
      <c r="D4" s="40"/>
      <c r="E4" s="40"/>
      <c r="F4" s="40"/>
      <c r="G4" s="40"/>
      <c r="H4" s="40"/>
      <c r="I4" s="40"/>
      <c r="J4" s="41"/>
    </row>
    <row r="5" spans="2:10" ht="41.25" customHeight="1" x14ac:dyDescent="0.2">
      <c r="B5" s="55"/>
      <c r="C5" s="42"/>
      <c r="D5" s="43"/>
      <c r="E5" s="43"/>
      <c r="F5" s="43"/>
      <c r="G5" s="43"/>
      <c r="H5" s="43"/>
      <c r="I5" s="44"/>
      <c r="J5" s="56"/>
    </row>
    <row r="6" spans="2:10" ht="17.25" customHeight="1" x14ac:dyDescent="0.25">
      <c r="B6" s="55"/>
      <c r="C6" s="42" t="s">
        <v>29</v>
      </c>
      <c r="D6" s="43"/>
      <c r="E6" s="43"/>
      <c r="F6" s="43"/>
      <c r="G6" s="43"/>
      <c r="H6" s="43"/>
      <c r="I6" s="43"/>
      <c r="J6" s="56"/>
    </row>
    <row r="7" spans="2:10" ht="17.25" customHeight="1" x14ac:dyDescent="0.2">
      <c r="B7" s="55"/>
      <c r="C7" s="43"/>
      <c r="D7" s="43"/>
      <c r="E7" s="43"/>
      <c r="F7" s="43"/>
      <c r="G7" s="43"/>
      <c r="H7" s="43"/>
      <c r="I7" s="43"/>
      <c r="J7" s="56"/>
    </row>
    <row r="8" spans="2:10" ht="17.25" customHeight="1" x14ac:dyDescent="0.2">
      <c r="B8" s="55"/>
      <c r="C8" s="45" t="s">
        <v>27</v>
      </c>
      <c r="D8" s="81" t="s">
        <v>26</v>
      </c>
      <c r="E8" s="78"/>
      <c r="F8" s="75" t="s">
        <v>24</v>
      </c>
      <c r="G8" s="75"/>
      <c r="H8" s="75" t="s">
        <v>25</v>
      </c>
      <c r="I8" s="75"/>
      <c r="J8" s="56"/>
    </row>
    <row r="9" spans="2:10" ht="17.25" customHeight="1" x14ac:dyDescent="0.2">
      <c r="B9" s="55"/>
      <c r="C9" s="45" t="s">
        <v>36</v>
      </c>
      <c r="D9" s="82">
        <v>5000</v>
      </c>
      <c r="E9" s="78" t="s">
        <v>6</v>
      </c>
      <c r="F9" s="46">
        <f>breedte</f>
        <v>5000</v>
      </c>
      <c r="G9" s="47">
        <f>IF(AND(D8="Nieuwbouw",F8="Industriefunctie",D11&gt;2500,D11&lt;=5000),-4.8*10^-5*D11+0.52,IF(AND(D8="Nieuwbouw",F8="Industriefunctie",D11&gt;5000),5.023*10^3*D11^-1.15,IF(AND(D8="Bestaande bouw",F8="Industriefunctie",D11&gt;3000,D11&lt;=6000),-4*10^-5*D11+0.52,IF(AND(D8="Bestaande bouw",F8="Industriefunctie",D11&gt;6000),6.195*10^3*D11^-1.15,0.4))))</f>
        <v>0.2509262436196687</v>
      </c>
      <c r="H9" s="46">
        <f>D10</f>
        <v>500</v>
      </c>
      <c r="I9" s="47">
        <f>IF(AND(D8="Nieuwbouw",H8="Overige niet-slaapfuncties",D11&gt;1000,D11&lt;=2000),-12*10^-5*D11+0.52,IF(AND(D8="Nieuwbouw",H8="Overige niet-slaapfuncties",D11&gt;2000),1.751*10^3*D11^-1.15,IF(AND(D8="Bestaande bouw",H8="Overige niet-slaapfuncties",D11&gt;2000,D11&lt;=4000),-6*10^-5*D11+0.52,IF(AND(D8="Bestaande bouw",H8="Overige niet-slaapfuncties",D11&gt;4000),3.886*10^3*D11^-1.15,0.4))))</f>
        <v>8.7471999318741764E-2</v>
      </c>
      <c r="J9" s="56"/>
    </row>
    <row r="10" spans="2:10" ht="17.25" customHeight="1" x14ac:dyDescent="0.2">
      <c r="B10" s="55"/>
      <c r="C10" s="45" t="s">
        <v>30</v>
      </c>
      <c r="D10" s="82">
        <v>500</v>
      </c>
      <c r="E10" s="78" t="s">
        <v>6</v>
      </c>
      <c r="F10" s="76">
        <f>D11</f>
        <v>5500</v>
      </c>
      <c r="G10" s="77"/>
      <c r="H10" s="77"/>
      <c r="I10" s="77"/>
      <c r="J10" s="56"/>
    </row>
    <row r="11" spans="2:10" ht="17.25" customHeight="1" x14ac:dyDescent="0.2">
      <c r="B11" s="55"/>
      <c r="C11" s="45" t="s">
        <v>28</v>
      </c>
      <c r="D11" s="80">
        <f>SUM(D9:D10)</f>
        <v>5500</v>
      </c>
      <c r="E11" s="78" t="s">
        <v>6</v>
      </c>
      <c r="F11" s="48"/>
      <c r="G11" s="48"/>
      <c r="H11" s="49" t="str">
        <f>"Pnorm = ("&amp;F9&amp;" x "&amp;ROUND(G9,3)&amp;" + "&amp;H9&amp;" x "&amp;ROUND(I9,3)&amp;") "&amp;CHAR(247)&amp;" "&amp;F10&amp;" = "&amp;ROUND(D12,3)</f>
        <v>Pnorm = (5000 x 0,251 + 500 x 0,087) ÷ 5500 = 0,236</v>
      </c>
      <c r="I11" s="50">
        <v>0</v>
      </c>
      <c r="J11" s="56"/>
    </row>
    <row r="12" spans="2:10" ht="17.25" customHeight="1" x14ac:dyDescent="0.2">
      <c r="B12" s="55"/>
      <c r="C12" s="45" t="s">
        <v>31</v>
      </c>
      <c r="D12" s="83">
        <f>(F9*G9+H9*I9)/D11</f>
        <v>0.23606676686503897</v>
      </c>
      <c r="E12" s="79" t="s">
        <v>1</v>
      </c>
      <c r="F12" s="43"/>
      <c r="G12" s="43"/>
      <c r="H12" s="51"/>
      <c r="I12" s="43"/>
      <c r="J12" s="56"/>
    </row>
    <row r="13" spans="2:10" ht="17.25" customHeight="1" x14ac:dyDescent="0.2">
      <c r="B13" s="55"/>
      <c r="C13" s="43"/>
      <c r="D13" s="52"/>
      <c r="E13" s="53"/>
      <c r="F13" s="43"/>
      <c r="G13" s="43"/>
      <c r="H13" s="43"/>
      <c r="I13" s="43"/>
      <c r="J13" s="56"/>
    </row>
    <row r="14" spans="2:10" ht="17.25" customHeight="1" x14ac:dyDescent="0.2">
      <c r="B14" s="55"/>
      <c r="C14" s="43"/>
      <c r="D14" s="54"/>
      <c r="E14" s="53"/>
      <c r="F14" s="43"/>
      <c r="G14" s="43"/>
      <c r="H14" s="43"/>
      <c r="I14" s="43"/>
      <c r="J14" s="56"/>
    </row>
    <row r="15" spans="2:10" ht="17.25" customHeight="1" x14ac:dyDescent="0.2">
      <c r="B15" s="55"/>
      <c r="C15" s="43"/>
      <c r="D15" s="43"/>
      <c r="E15" s="43"/>
      <c r="F15" s="43"/>
      <c r="G15" s="43"/>
      <c r="H15" s="43"/>
      <c r="I15" s="43"/>
      <c r="J15" s="56"/>
    </row>
    <row r="16" spans="2:10" ht="17.25" customHeight="1" x14ac:dyDescent="0.2">
      <c r="B16" s="55"/>
      <c r="C16" s="43"/>
      <c r="D16" s="43"/>
      <c r="E16" s="43"/>
      <c r="F16" s="43"/>
      <c r="G16" s="43"/>
      <c r="H16" s="43"/>
      <c r="I16" s="43"/>
      <c r="J16" s="56"/>
    </row>
    <row r="17" spans="2:10" ht="17.25" customHeight="1" x14ac:dyDescent="0.2">
      <c r="B17" s="55"/>
      <c r="C17" s="43"/>
      <c r="D17" s="43"/>
      <c r="E17" s="43"/>
      <c r="F17" s="43"/>
      <c r="G17" s="43"/>
      <c r="H17" s="43"/>
      <c r="I17" s="43"/>
      <c r="J17" s="56"/>
    </row>
    <row r="18" spans="2:10" ht="17.25" customHeight="1" x14ac:dyDescent="0.2">
      <c r="B18" s="55"/>
      <c r="C18" s="43"/>
      <c r="D18" s="43"/>
      <c r="E18" s="43"/>
      <c r="F18" s="43"/>
      <c r="G18" s="43"/>
      <c r="H18" s="43"/>
      <c r="I18" s="43"/>
      <c r="J18" s="56"/>
    </row>
    <row r="19" spans="2:10" ht="17.25" customHeight="1" x14ac:dyDescent="0.2">
      <c r="B19" s="55"/>
      <c r="C19" s="43"/>
      <c r="D19" s="43"/>
      <c r="E19" s="43"/>
      <c r="F19" s="43"/>
      <c r="G19" s="43"/>
      <c r="H19" s="43"/>
      <c r="I19" s="43"/>
      <c r="J19" s="56"/>
    </row>
    <row r="20" spans="2:10" ht="17.25" customHeight="1" x14ac:dyDescent="0.2">
      <c r="B20" s="55"/>
      <c r="C20" s="43"/>
      <c r="D20" s="43"/>
      <c r="E20" s="43"/>
      <c r="F20" s="43"/>
      <c r="G20" s="43"/>
      <c r="H20" s="43"/>
      <c r="I20" s="43"/>
      <c r="J20" s="56"/>
    </row>
    <row r="21" spans="2:10" ht="17.25" customHeight="1" x14ac:dyDescent="0.2">
      <c r="B21" s="55"/>
      <c r="C21" s="43"/>
      <c r="D21" s="43"/>
      <c r="E21" s="43"/>
      <c r="F21" s="43"/>
      <c r="G21" s="43"/>
      <c r="H21" s="43"/>
      <c r="I21" s="43"/>
      <c r="J21" s="56"/>
    </row>
    <row r="22" spans="2:10" ht="17.25" customHeight="1" x14ac:dyDescent="0.2">
      <c r="B22" s="55"/>
      <c r="C22" s="43"/>
      <c r="D22" s="43"/>
      <c r="E22" s="43"/>
      <c r="F22" s="43"/>
      <c r="G22" s="43"/>
      <c r="H22" s="43"/>
      <c r="I22" s="43"/>
      <c r="J22" s="56"/>
    </row>
    <row r="23" spans="2:10" ht="17.25" customHeight="1" x14ac:dyDescent="0.2">
      <c r="B23" s="55"/>
      <c r="C23" s="43"/>
      <c r="D23" s="43"/>
      <c r="E23" s="43"/>
      <c r="F23" s="43"/>
      <c r="G23" s="43"/>
      <c r="H23" s="43"/>
      <c r="I23" s="43"/>
      <c r="J23" s="56"/>
    </row>
    <row r="24" spans="2:10" ht="17.25" customHeight="1" x14ac:dyDescent="0.2">
      <c r="B24" s="55"/>
      <c r="C24" s="43"/>
      <c r="D24" s="43"/>
      <c r="E24" s="43"/>
      <c r="F24" s="43"/>
      <c r="G24" s="43"/>
      <c r="H24" s="43"/>
      <c r="I24" s="43"/>
      <c r="J24" s="56"/>
    </row>
    <row r="25" spans="2:10" ht="17.25" customHeight="1" x14ac:dyDescent="0.2">
      <c r="B25" s="55"/>
      <c r="C25" s="43"/>
      <c r="D25" s="43"/>
      <c r="E25" s="43"/>
      <c r="F25" s="43"/>
      <c r="G25" s="43"/>
      <c r="H25" s="43"/>
      <c r="I25" s="43"/>
      <c r="J25" s="56"/>
    </row>
    <row r="26" spans="2:10" ht="17.25" customHeight="1" x14ac:dyDescent="0.2">
      <c r="B26" s="55"/>
      <c r="C26" s="43"/>
      <c r="D26" s="43"/>
      <c r="E26" s="43"/>
      <c r="F26" s="43"/>
      <c r="G26" s="43"/>
      <c r="H26" s="43"/>
      <c r="I26" s="43"/>
      <c r="J26" s="56"/>
    </row>
    <row r="27" spans="2:10" ht="17.25" customHeight="1" x14ac:dyDescent="0.2">
      <c r="B27" s="55"/>
      <c r="C27" s="43"/>
      <c r="D27" s="43"/>
      <c r="E27" s="43"/>
      <c r="F27" s="43"/>
      <c r="G27" s="43"/>
      <c r="H27" s="43"/>
      <c r="I27" s="43"/>
      <c r="J27" s="56"/>
    </row>
    <row r="28" spans="2:10" ht="17.25" customHeight="1" x14ac:dyDescent="0.2">
      <c r="B28" s="55"/>
      <c r="C28" s="43"/>
      <c r="D28" s="43"/>
      <c r="E28" s="43"/>
      <c r="F28" s="43"/>
      <c r="G28" s="43"/>
      <c r="H28" s="43"/>
      <c r="I28" s="43"/>
      <c r="J28" s="56"/>
    </row>
    <row r="29" spans="2:10" ht="17.25" customHeight="1" x14ac:dyDescent="0.2">
      <c r="B29" s="55"/>
      <c r="C29" s="43"/>
      <c r="D29" s="43"/>
      <c r="E29" s="43"/>
      <c r="F29" s="43"/>
      <c r="G29" s="43"/>
      <c r="H29" s="43"/>
      <c r="I29" s="43"/>
      <c r="J29" s="56"/>
    </row>
    <row r="30" spans="2:10" ht="17.25" customHeight="1" x14ac:dyDescent="0.2">
      <c r="B30" s="55"/>
      <c r="C30" s="43"/>
      <c r="D30" s="43"/>
      <c r="E30" s="43"/>
      <c r="F30" s="43"/>
      <c r="G30" s="43"/>
      <c r="H30" s="43"/>
      <c r="I30" s="43"/>
      <c r="J30" s="56"/>
    </row>
    <row r="31" spans="2:10" ht="12.75" customHeight="1" x14ac:dyDescent="0.2">
      <c r="B31" s="55"/>
      <c r="C31" s="43"/>
      <c r="D31" s="43"/>
      <c r="E31" s="43"/>
      <c r="F31" s="43"/>
      <c r="G31" s="43"/>
      <c r="H31" s="43"/>
      <c r="I31" s="43"/>
      <c r="J31" s="56"/>
    </row>
    <row r="32" spans="2:10" ht="17.25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</row>
    <row r="33" spans="2:10" ht="9.75" customHeight="1" x14ac:dyDescent="0.2"/>
    <row r="34" spans="2:10" ht="17.25" customHeight="1" x14ac:dyDescent="0.2">
      <c r="B34" s="72" t="s">
        <v>32</v>
      </c>
      <c r="C34" s="73"/>
      <c r="D34" s="73"/>
      <c r="E34" s="73"/>
      <c r="F34" s="73"/>
      <c r="G34" s="73"/>
      <c r="H34" s="73"/>
      <c r="I34" s="73"/>
      <c r="J34" s="74"/>
    </row>
    <row r="35" spans="2:10" ht="24.75" customHeight="1" x14ac:dyDescent="0.2">
      <c r="B35" s="63" t="s">
        <v>33</v>
      </c>
      <c r="C35" s="64"/>
      <c r="D35" s="64"/>
      <c r="E35" s="64"/>
      <c r="F35" s="64"/>
      <c r="G35" s="64"/>
      <c r="H35" s="64"/>
      <c r="I35" s="64"/>
      <c r="J35" s="65"/>
    </row>
    <row r="36" spans="2:10" ht="17.25" customHeight="1" x14ac:dyDescent="0.2">
      <c r="B36" s="66" t="s">
        <v>34</v>
      </c>
      <c r="C36" s="67"/>
      <c r="D36" s="67"/>
      <c r="E36" s="67"/>
      <c r="F36" s="67"/>
      <c r="G36" s="67"/>
      <c r="H36" s="67"/>
      <c r="I36" s="67"/>
      <c r="J36" s="68"/>
    </row>
    <row r="37" spans="2:10" ht="17.25" customHeight="1" x14ac:dyDescent="0.2">
      <c r="B37" s="69" t="s">
        <v>35</v>
      </c>
      <c r="C37" s="70"/>
      <c r="D37" s="70"/>
      <c r="E37" s="70"/>
      <c r="F37" s="70"/>
      <c r="G37" s="70"/>
      <c r="H37" s="70"/>
      <c r="I37" s="70"/>
      <c r="J37" s="71"/>
    </row>
  </sheetData>
  <sheetProtection algorithmName="SHA-512" hashValue="zucLp+spG0Tzo9U0swIm7gGaWXkMWqHyeAoAawJ9WHgMGl9XR328uPGyskZ966exTGU4vYg4lDGpsQPwJR1KEA==" saltValue="guyqWKEh8XnvALTib+91Uw==" spinCount="100000" sheet="1" objects="1" scenarios="1"/>
  <mergeCells count="7">
    <mergeCell ref="B35:J35"/>
    <mergeCell ref="B36:J36"/>
    <mergeCell ref="B37:J37"/>
    <mergeCell ref="B34:J34"/>
    <mergeCell ref="F8:G8"/>
    <mergeCell ref="H8:I8"/>
    <mergeCell ref="F10:I10"/>
  </mergeCells>
  <dataValidations disablePrompts="1" count="1">
    <dataValidation type="list" allowBlank="1" showInputMessage="1" showErrorMessage="1" sqref="D8" xr:uid="{00000000-0002-0000-0100-000000000000}">
      <formula1>"Nieuwbouw, Bestaande bouw"</formula1>
    </dataValidation>
  </dataValidations>
  <pageMargins left="0.75" right="0.75" top="1" bottom="1" header="0.5" footer="0.5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Pnorm</vt:lpstr>
      <vt:lpstr>Pnorm-s1</vt:lpstr>
      <vt:lpstr>Pnorm!Afdrukbereik</vt:lpstr>
      <vt:lpstr>'Pnorm-s1'!Afdrukbereik</vt:lpstr>
      <vt:lpstr>'Pnorm-s1'!breedte</vt:lpstr>
      <vt:lpstr>breedte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der Veek</dc:creator>
  <cp:lastModifiedBy>Dell</cp:lastModifiedBy>
  <cp:lastPrinted>2019-02-09T19:45:00Z</cp:lastPrinted>
  <dcterms:created xsi:type="dcterms:W3CDTF">2005-11-23T14:55:13Z</dcterms:created>
  <dcterms:modified xsi:type="dcterms:W3CDTF">2019-02-09T20:04:44Z</dcterms:modified>
</cp:coreProperties>
</file>